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435" yWindow="60" windowWidth="19665" windowHeight="8580"/>
  </bookViews>
  <sheets>
    <sheet name="SO 10-64-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10-64-01'!$A$12:$L$210</definedName>
    <definedName name="_xlnm.Print_Titles" localSheetId="0">'SO 10-64-01'!$9:$12</definedName>
    <definedName name="_xlnm.Print_Area" localSheetId="0">'SO 10-64-01'!$B$1:$L$210</definedName>
  </definedNames>
  <calcPr calcId="145621"/>
</workbook>
</file>

<file path=xl/calcChain.xml><?xml version="1.0" encoding="utf-8"?>
<calcChain xmlns="http://schemas.openxmlformats.org/spreadsheetml/2006/main">
  <c r="H196" i="1" l="1"/>
  <c r="L192" i="1"/>
  <c r="H192" i="1"/>
  <c r="L196" i="1"/>
  <c r="H148" i="1"/>
  <c r="H152" i="1"/>
  <c r="L152" i="1" l="1"/>
  <c r="L188" i="1" l="1"/>
  <c r="L184" i="1"/>
  <c r="L138" i="1" l="1"/>
  <c r="H206" i="1" l="1"/>
  <c r="H176" i="1"/>
  <c r="H172" i="1"/>
  <c r="H160" i="1"/>
  <c r="L142" i="1" l="1"/>
  <c r="L134" i="1"/>
  <c r="L130" i="1"/>
  <c r="L126" i="1"/>
  <c r="L200" i="1"/>
  <c r="L180" i="1"/>
  <c r="H156" i="1"/>
  <c r="L82" i="1"/>
  <c r="L78" i="1"/>
  <c r="L74" i="1"/>
  <c r="H58" i="1"/>
  <c r="L50" i="1"/>
  <c r="L26" i="1" l="1"/>
  <c r="L90" i="1" l="1"/>
  <c r="L86" i="1"/>
  <c r="L70" i="1"/>
  <c r="L54" i="1" l="1"/>
  <c r="L46" i="1"/>
  <c r="L42" i="1"/>
  <c r="L22" i="1" l="1"/>
  <c r="L176" i="1" l="1"/>
  <c r="L30" i="1" l="1"/>
  <c r="L18" i="1"/>
  <c r="L206" i="1" l="1"/>
  <c r="L210" i="1" s="1"/>
  <c r="L172" i="1"/>
  <c r="L168" i="1"/>
  <c r="L160" i="1"/>
  <c r="L156" i="1"/>
  <c r="L148" i="1"/>
  <c r="L164" i="1"/>
  <c r="L122" i="1"/>
  <c r="L118" i="1"/>
  <c r="L114" i="1"/>
  <c r="L110" i="1"/>
  <c r="L106" i="1"/>
  <c r="L102" i="1"/>
  <c r="L98" i="1"/>
  <c r="L94" i="1"/>
  <c r="L62" i="1"/>
  <c r="L66" i="1"/>
  <c r="L58" i="1"/>
  <c r="L204" i="1" l="1"/>
  <c r="L38" i="1"/>
  <c r="L34" i="1"/>
  <c r="H8" i="5" l="1"/>
  <c r="I8" i="5" s="1"/>
  <c r="B14" i="1" l="1"/>
  <c r="L14" i="1" l="1"/>
  <c r="L146" i="1" s="1"/>
  <c r="B18" i="1" l="1"/>
  <c r="L1" i="4"/>
  <c r="B22" i="1" l="1"/>
  <c r="L9" i="1"/>
  <c r="B9" i="1"/>
  <c r="B26" i="1" l="1"/>
  <c r="L1" i="1"/>
  <c r="F4" i="1"/>
  <c r="B30" i="1" l="1"/>
  <c r="K9" i="1"/>
  <c r="B34" i="1" l="1"/>
  <c r="B38" i="1" s="1"/>
  <c r="F5" i="1"/>
  <c r="B42" i="1" l="1"/>
  <c r="B46" i="1" s="1"/>
  <c r="B50" i="1" s="1"/>
  <c r="B54" i="1" s="1"/>
  <c r="B58" i="1" l="1"/>
  <c r="B62" i="1" s="1"/>
  <c r="B66" i="1" s="1"/>
  <c r="B70" i="1" s="1"/>
  <c r="B74" i="1" l="1"/>
  <c r="B78" i="1" s="1"/>
  <c r="B82" i="1" s="1"/>
  <c r="B86" i="1" s="1"/>
  <c r="B90" i="1" l="1"/>
  <c r="B94" i="1" s="1"/>
  <c r="B98" i="1" l="1"/>
  <c r="B102" i="1" s="1"/>
  <c r="B106" i="1" s="1"/>
  <c r="B110" i="1" s="1"/>
  <c r="B114" i="1" s="1"/>
  <c r="B118" i="1" s="1"/>
  <c r="B122" i="1" s="1"/>
  <c r="B126" i="1" s="1"/>
  <c r="B130" i="1" s="1"/>
  <c r="B134" i="1" s="1"/>
  <c r="B138" i="1" s="1"/>
  <c r="B142" i="1" s="1"/>
  <c r="B148" i="1" l="1"/>
  <c r="B152" i="1" l="1"/>
  <c r="B156" i="1" s="1"/>
  <c r="B160" i="1" l="1"/>
  <c r="B164" i="1" l="1"/>
  <c r="B168" i="1" l="1"/>
  <c r="B172" i="1"/>
  <c r="B176" i="1" s="1"/>
  <c r="B180" i="1" l="1"/>
  <c r="B184" i="1" s="1"/>
  <c r="B188" i="1" l="1"/>
  <c r="B192" i="1" s="1"/>
  <c r="B196" i="1" s="1"/>
  <c r="B200" i="1" s="1"/>
  <c r="B206" i="1" l="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<sst xmlns="http://schemas.openxmlformats.org/spreadsheetml/2006/main" count="599" uniqueCount="239">
  <si>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</si>
  <si>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</si>
  <si>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</si>
  <si>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</si>
  <si>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</si>
  <si>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</si>
  <si>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</si>
  <si>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</si>
  <si>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</si>
  <si>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</si>
  <si>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</si>
  <si>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</si>
  <si>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</si>
  <si>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</si>
  <si>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</si>
  <si>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</si>
  <si>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</si>
  <si>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</si>
  <si>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</si>
  <si>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</si>
  <si>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</si>
  <si>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</si>
  <si>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</si>
  <si>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</si>
  <si>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</si>
  <si>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</si>
  <si>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</si>
  <si>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</si>
  <si>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</si>
  <si>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</si>
  <si>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</si>
  <si>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</si>
  <si>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</si>
  <si>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</si>
  <si>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</si>
  <si>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</si>
  <si>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</si>
  <si>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</si>
  <si>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</si>
  <si>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</si>
  <si>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</si>
  <si>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</si>
  <si>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</si>
  <si>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</si>
  <si>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</si>
  <si>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</si>
  <si>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</si>
  <si>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</si>
  <si>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</si>
  <si>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</si>
  <si>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</si>
  <si>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</si>
  <si>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</si>
  <si>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</si>
  <si>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</si>
  <si>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</si>
  <si>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</si>
  <si>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</si>
  <si>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</si>
  <si>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</si>
  <si>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</si>
  <si>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</si>
  <si>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</si>
  <si>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</si>
  <si>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</si>
  <si>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</si>
  <si>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</si>
  <si>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</si>
  <si>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</si>
  <si>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</si>
  <si>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</si>
  <si>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</si>
  <si>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</si>
  <si>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</si>
  <si>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</si>
  <si>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</si>
  <si>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</si>
  <si>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</si>
  <si>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</si>
  <si>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</si>
  <si>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</si>
  <si>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</si>
  <si>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</si>
  <si>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</si>
  <si>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</si>
  <si>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popis položky</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</si>
  <si>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</si>
  <si>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</si>
  <si>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</si>
  <si>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</si>
  <si>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</si>
  <si>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</si>
  <si>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</si>
  <si>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</si>
  <si>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</si>
  <si>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</si>
  <si>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</si>
  <si>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</si>
  <si>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</si>
  <si>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</si>
  <si>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SŽDC s.o.</t>
  </si>
  <si>
    <t>Ing. Vladimír Puš</t>
  </si>
  <si>
    <t>OTSKP_ŽS17</t>
  </si>
  <si>
    <t>KUS</t>
  </si>
  <si>
    <t>Součet</t>
  </si>
  <si>
    <t>za  Díl</t>
  </si>
  <si>
    <t>74</t>
  </si>
  <si>
    <t>Silnoproud</t>
  </si>
  <si>
    <t>742H12</t>
  </si>
  <si>
    <t>KABEL NN ČTYŘ- A PĚTIŽÍLOVÝ CU S PLASTOVOU IZOLACÍ OD 4 DO 16 MM2</t>
  </si>
  <si>
    <t>M</t>
  </si>
  <si>
    <t>741911</t>
  </si>
  <si>
    <t>UZEMŇOVACÍ VODIČ V ZEMI FEZN DO 120 MM2</t>
  </si>
  <si>
    <t>742P15</t>
  </si>
  <si>
    <t>OZNAČOVACÍ ŠTÍTEK NA KABEL</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</si>
  <si>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</si>
  <si>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</si>
  <si>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</si>
  <si>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</si>
  <si>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747703</t>
  </si>
  <si>
    <t>ZKUŠEBNÍ PROVOZ</t>
  </si>
  <si>
    <t>HOD</t>
  </si>
  <si>
    <t>747704</t>
  </si>
  <si>
    <t>ZAŠKOLENÍ OBSLUHY</t>
  </si>
  <si>
    <t>747705</t>
  </si>
  <si>
    <t>MANIPULACE NA ZAŘÍZENÍCH PROVÁDĚNÉ PROVOZOVATELEM</t>
  </si>
  <si>
    <t>709110</t>
  </si>
  <si>
    <t>PROVIZORNÍ ZAJIŠTĚNÍ KABELU VE VÝKOPU</t>
  </si>
  <si>
    <t>13273</t>
  </si>
  <si>
    <t>HLOUBENÍ RÝH ŠÍŘ DO 2M PAŽ I NEPAŽ TŘ. I</t>
  </si>
  <si>
    <t>M3</t>
  </si>
  <si>
    <t>13173</t>
  </si>
  <si>
    <t>HLOUBENÍ JAM ZAPAŽ I NEPAŽ TŘ. I</t>
  </si>
  <si>
    <t>17411</t>
  </si>
  <si>
    <t>ZÁSYP JAM A RÝH ZEMINOU SE ZHUTNĚNÍM</t>
  </si>
  <si>
    <t>702111</t>
  </si>
  <si>
    <t>KABELOVÝ ŽLAB ZEMNÍ VČETNĚ KRYTU SVĚTLÉ ŠÍŘKY DO 120 MM</t>
  </si>
  <si>
    <t>272314</t>
  </si>
  <si>
    <t>ZÁKLADY Z PROSTÉHO BETONU DO C25/30 (B30)</t>
  </si>
  <si>
    <t>709692</t>
  </si>
  <si>
    <t>DEMONTÁŽ - ODVOZ (NA LIKVIDACI ODPADŮ NEBO JINÉ URČENÉ MÍSTO)</t>
  </si>
  <si>
    <t>tkm</t>
  </si>
  <si>
    <t>VŠEOBECNÉ KONSTRUKCE A PRÁCE</t>
  </si>
  <si>
    <t>T</t>
  </si>
  <si>
    <t>742L12</t>
  </si>
  <si>
    <t>UKONČENÍ DVOU AŽ PĚTIŽÍLOVÉHO KABELU V ROZVADĚČI NEBO NA PŘÍSTROJI OD 4 DO 16 MM2</t>
  </si>
  <si>
    <t>18090</t>
  </si>
  <si>
    <t>VŠEOBECNÉ ÚPRAVY OSTATNÍCH PLOCH</t>
  </si>
  <si>
    <t>M2</t>
  </si>
  <si>
    <t>742I11</t>
  </si>
  <si>
    <t>KABEL NN CU OVLÁDACÍ 7-12ŽÍLOVÝ DO 2,5 MM2</t>
  </si>
  <si>
    <t>742M11</t>
  </si>
  <si>
    <t>UKONČENÍ 7-12ŽÍLOVÉHO KABELU V ROZVADĚČI NEBO NA PŘÍSTROJI DO 2,5 MM2</t>
  </si>
  <si>
    <t>743911</t>
  </si>
  <si>
    <t>ROZVADĚČ EOV SILOVÝ NAPÁJECÍ S PLC ŘÍDÍCÍM SYSTÉMEM DO 8 KS ZÁKLADNÍCH VÝHYBEK S PROUDOVÝMI CHRÁNIČI</t>
  </si>
  <si>
    <t>743932</t>
  </si>
  <si>
    <t>ROZVADĚČ EOV - SOFTWARE PRO ZAČLENĚNÍ TECHNOLOGICKÉHO CELKU EOV DO DÁLKOVÉ DIAGNOSTIKY TS ŽDC</t>
  </si>
  <si>
    <t>743812</t>
  </si>
  <si>
    <t>VÝSTROJ EOV PRO VÝHYBKU  JEDNODUCHOU TVARU 1:9-300, 1:11-300</t>
  </si>
  <si>
    <t>743936</t>
  </si>
  <si>
    <t>ROZVADĚČ EOV - SADA KOLEJOVÉHO TEPLOMĚRU, ČIDLA SRÁŽEK A VENKOVNÍ TEPLOTY</t>
  </si>
  <si>
    <t>SO 10-64-01</t>
  </si>
  <si>
    <t>ŽST Oldřichov u Duchcova, EOV</t>
  </si>
  <si>
    <t>742H24</t>
  </si>
  <si>
    <t>KABEL NN ČTYŘ- A PĚTIŽÍLOVÝ AL S PLASTOVOU IZOLACÍ OD 70 DO 120 MM2</t>
  </si>
  <si>
    <t>742H25</t>
  </si>
  <si>
    <t>KABEL NN ČTYŘ- A PĚTIŽÍLOVÝ AL S PLASTOVOU IZOLACÍ OD 150 DO 240 MM2</t>
  </si>
  <si>
    <t>742L15</t>
  </si>
  <si>
    <t>UKONČENÍ DVOU AŽ PĚTIŽÍLOVÉHO KABELU V ROZVADĚČI NEBO NA PŘÍSTROJI OD 150 DO 240 MM2</t>
  </si>
  <si>
    <t>742L14</t>
  </si>
  <si>
    <t>UKONČENÍ DVOU AŽ PĚTIŽÍLOVÉHO KABELU V ROZVADĚČI NEBO NA PŘÍSTROJI OD 70 DO 120 MM2</t>
  </si>
  <si>
    <t>743921</t>
  </si>
  <si>
    <t>ROZVADĚČ EOV SILOVÝ NAPÁJECÍ BEZ PLC ŘÍDÍCÍHO SYSTÉMU DO 8 KS ZÁKLADNÍCH VÝHYBEK S PROUDOVÝMI CHRÁNIČI</t>
  </si>
  <si>
    <t>743813</t>
  </si>
  <si>
    <t>VÝSTROJ EOV PRO VÝHYBKU  JEDNODUCHOU TVARU 1:12-500</t>
  </si>
  <si>
    <t>743814</t>
  </si>
  <si>
    <t>VÝSTROJ EOV PRO VÝHYBKU  JEDNODUCHOU TVARU 1:14-760</t>
  </si>
  <si>
    <t>743822</t>
  </si>
  <si>
    <t>VÝSTROJ EOV PRO VÝHYBKU  OBLOUKOVOU TVARU 1:9-300, 1:11-300</t>
  </si>
  <si>
    <t>743824</t>
  </si>
  <si>
    <t>VÝSTROJ EOV PRO VÝHYBKU  OBLOUKOVOU TVARU 1:14-760</t>
  </si>
  <si>
    <t>743825</t>
  </si>
  <si>
    <t>VÝSTROJ EOV PRO VÝHYBKU  OBLOUKOVOU TVARU 1:18,5-1200</t>
  </si>
  <si>
    <t>743842-R</t>
  </si>
  <si>
    <t>R-položka</t>
  </si>
  <si>
    <t>VÝSTROJ EOV PRO VÝHYBKU  - ohřev výkolejky</t>
  </si>
  <si>
    <t>015111</t>
  </si>
  <si>
    <t>POPLATKY ZA LIKVIDACŮ ODPADŮ NEKONTAMINOVANÝCH - 17 05 04  VYTĚŽENÉ ZEMINY A HORNINY -  I. TŘÍDA TĚŽITELNOSTI</t>
  </si>
  <si>
    <t>702211</t>
  </si>
  <si>
    <t>KABELOVÁ CHRÁNIČKA ZEMNÍ DN DO 100 MM</t>
  </si>
  <si>
    <t>709210</t>
  </si>
  <si>
    <t>KŘIŽOVATKA KABELOVÝCH VEDENÍ SE STÁVAJÍCÍ INŽENÝRSKOU SÍTÍ (KABELEM, POTRUBÍM APOD.)</t>
  </si>
  <si>
    <t>743942</t>
  </si>
  <si>
    <t>ROZVADĚČ EOV/VO OVLÁDACÍ S PC A DOTYKOVOU OBRAZOVKOU - SOFTWARE A PARAMETRIZACE NA 1 KS VÝHYBKY/VĚTVE OSVĚTLENÍ</t>
  </si>
  <si>
    <t>743943</t>
  </si>
  <si>
    <t>ROZVADĚČ EOV/VO OVLÁDACÍ S PC A DOTYKOVOU OBRAZOVKOU - VERIFIKACE POVELŮ A SIGNÁLŮ NA 1 KS ROZVADĚČE EOV/OSVĚTLENÍ</t>
  </si>
  <si>
    <t>743971</t>
  </si>
  <si>
    <t>ÚPRAVA NEBO ROZŠÍŘENÍ SW NA ELEKTRODISPEČINKU-ÚPRAVA NEBO ROZŠÍŘENÍ AKTIVNÍHO PRVKU V APLIKACI PRO VIZUALIZACI A OVLÁDÁNÍ ZAŘ.NA ELEKTRODISPEČINKU</t>
  </si>
  <si>
    <t>747301</t>
  </si>
  <si>
    <t>PROVEDENÍ PROHLÍDKY A ZKOUŠKY PRÁVNICKOU OSOBOU, VYDÁNÍ PRŮKAZU ZPŮSOBILOSTI</t>
  </si>
  <si>
    <t>CYKY-O 4x10 -135m
CYKY-O 4x16 -2110m
CYKY-O 4x4 -2408m
CYKY-O 4x6 -353m</t>
  </si>
  <si>
    <t>CYKY-O 12x2,5</t>
  </si>
  <si>
    <t>1-AYKY-O 4x120 -462m</t>
  </si>
  <si>
    <t>1-AYKY-O 4x150 -2096m
1-AYKY-O 4x185 -831m
1-AYKY-O 4x240 -1014m</t>
  </si>
  <si>
    <t>viz schéma zapojení</t>
  </si>
  <si>
    <t>4x 10m</t>
  </si>
  <si>
    <t>viz seznam výhybek, TZ</t>
  </si>
  <si>
    <t>743753</t>
  </si>
  <si>
    <t>ROZVADĚČ - OCHRANNÁ MŘÍŽ KONSTRUKCE OCELOVÁ DO Š. 3000MM, KOMPLETNÍ DODÁVKA</t>
  </si>
  <si>
    <t>1x8h</t>
  </si>
  <si>
    <t>1x 4h</t>
  </si>
  <si>
    <t>4x 4h</t>
  </si>
  <si>
    <t>2x 8h</t>
  </si>
  <si>
    <t>=4*0,5</t>
  </si>
  <si>
    <t>=(100*300*48+35*50*645+35*90*480+65*150*93+80*250* 17)*0,0001*80%</t>
  </si>
  <si>
    <t>viz situace</t>
  </si>
  <si>
    <t>4x0,5m3</t>
  </si>
  <si>
    <t>KŽ1-188m; KŽ2-914m</t>
  </si>
  <si>
    <t>=((100*300*48+35*50*645+35*90*480+65*150*93+80*250* 17)*0,0001*20%+2)*1,8*27</t>
  </si>
  <si>
    <t>=48+645+480+93+17</t>
  </si>
  <si>
    <t>PE110</t>
  </si>
  <si>
    <t>=((100*300*48+35*50*645+35*90*480+65*150*93+80*250* 17)*0,0001*20%+2)*1,8</t>
  </si>
  <si>
    <t>742P13</t>
  </si>
  <si>
    <t>ZATAŽENÍ KABELU DO CHRÁNIČKY - KABEL DO 4 KG/M</t>
  </si>
  <si>
    <t>702312</t>
  </si>
  <si>
    <t>ZAKRYTÍ KABELŮ VÝSTRAŽNOU FÓLIÍ ŠÍŘKY PŘES 20 DO 40 CM</t>
  </si>
  <si>
    <t>17451</t>
  </si>
  <si>
    <t>ZÁSYP JAM A RÝH ZE ZEMIN NEPROPUSTNÝCH</t>
  </si>
  <si>
    <t>pískové lože</t>
  </si>
  <si>
    <t>13283</t>
  </si>
  <si>
    <t>HLOUBENÍ RÝH ŠÍŘ DO 2M PAŽ I NEPAŽ TŘ. II</t>
  </si>
  <si>
    <t>=(35*90*(315))*0,0001</t>
  </si>
  <si>
    <t>=(100*300*48+35*50*645+35*90*(480-315)+65*150*93+80*250* 17)*0,0001</t>
  </si>
  <si>
    <t>56363</t>
  </si>
  <si>
    <t>VOZOVKOVÉ VRSTVY Z RECYKLOVANÉHO MATERIÁLU TL DO 150MM</t>
  </si>
  <si>
    <t>=315*0,35</t>
  </si>
  <si>
    <t>574I73</t>
  </si>
  <si>
    <t>ASFALTOVÝ KOBEREC MASTIXOVÝ SMA 11 TL. 50MM</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</si>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</sst>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Kč&quot;* #,##0.00_);_(&quot;Kč&quot;* \(#,##0.00\);_(&quot;Kč&quot;* &quot;-&quot;??_);_(@_)"/>
    <numFmt numFmtId="165" formatCode="#,##0.00\ &quot;Kč&quot;"/>
    <numFmt numFmtId="166" formatCode="m\/yyyy"/>
    <numFmt numFmtId="167"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s>
  <cellStyleXfs count="3">
    <xf numFmtId="0" fontId="0" fillId="0" borderId="0"/>
    <xf numFmtId="0" fontId="4" fillId="0" borderId="0">
      <alignment vertical="center"/>
    </xf>
    <xf numFmtId="0" fontId="6" fillId="0" borderId="0">
      <alignment vertical="center"/>
    </xf>
  </cellStyleXfs>
  <cellXfs count="14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6" fontId="10" fillId="3" borderId="40" xfId="0" applyNumberFormat="1" applyFont="1" applyFill="1" applyBorder="1" applyAlignment="1" applyProtection="1">
      <alignment horizontal="left" vertical="center"/>
      <protection locked="0"/>
    </xf>
    <xf numFmtId="166"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9" fillId="3" borderId="5" xfId="2" applyNumberFormat="1" applyFont="1" applyFill="1" applyBorder="1" applyAlignment="1" applyProtection="1">
      <alignment horizontal="right" vertical="center"/>
      <protection locked="0"/>
    </xf>
    <xf numFmtId="165"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5" fontId="10" fillId="10" borderId="33" xfId="0" applyNumberFormat="1"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167" fontId="1" fillId="3" borderId="5" xfId="0"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84"/>
  <sheetViews>
    <sheetView showGridLines="0" showZeros="0" tabSelected="1" view="pageBreakPreview" zoomScale="90" zoomScaleNormal="85" zoomScaleSheetLayoutView="90" workbookViewId="0">
      <pane ySplit="12" topLeftCell="A40" activePane="bottomLeft" state="frozen"/>
      <selection activeCell="B1" sqref="B1"/>
      <selection pane="bottomLeft" activeCell="I4" sqref="I4:J4"/>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10" t="s">
        <v>84</v>
      </c>
      <c r="C1" s="111"/>
      <c r="D1" s="111"/>
      <c r="E1" s="111"/>
      <c r="F1" s="111"/>
      <c r="G1" s="111"/>
      <c r="H1" s="111"/>
      <c r="I1" s="53"/>
      <c r="J1" s="54"/>
      <c r="K1" s="54"/>
      <c r="L1" s="55" t="str">
        <f>D3</f>
        <v>SO 10-64-01</v>
      </c>
    </row>
    <row r="2" spans="1:15" s="18" customFormat="1" ht="26.25" customHeight="1" thickTop="1" thickBot="1" x14ac:dyDescent="0.3">
      <c r="B2" s="112" t="s">
        <v>11</v>
      </c>
      <c r="C2" s="113"/>
      <c r="D2" s="59"/>
      <c r="E2" s="60"/>
      <c r="F2" s="85" t="s">
        <v>95</v>
      </c>
      <c r="G2" s="57"/>
      <c r="H2" s="58"/>
      <c r="I2" s="114" t="s">
        <v>27</v>
      </c>
      <c r="J2" s="115"/>
      <c r="K2" s="116">
        <f>SUMIFS(L:L,B:B,"SOUČET")</f>
        <v>0</v>
      </c>
      <c r="L2" s="117"/>
    </row>
    <row r="3" spans="1:15" s="18" customFormat="1" ht="42.75" customHeight="1" thickTop="1" thickBot="1" x14ac:dyDescent="0.3">
      <c r="B3" s="38" t="s">
        <v>33</v>
      </c>
      <c r="C3" s="39"/>
      <c r="D3" s="41" t="s">
        <v>161</v>
      </c>
      <c r="E3" s="40"/>
      <c r="F3" s="37" t="s">
        <v>162</v>
      </c>
      <c r="G3" s="61"/>
      <c r="H3" s="62"/>
      <c r="I3" s="72"/>
      <c r="J3" s="71"/>
      <c r="K3" s="134"/>
      <c r="L3" s="135"/>
    </row>
    <row r="4" spans="1:15" s="18" customFormat="1" ht="18" customHeight="1" thickTop="1" x14ac:dyDescent="0.25">
      <c r="B4" s="120" t="s">
        <v>20</v>
      </c>
      <c r="C4" s="121"/>
      <c r="D4" s="122"/>
      <c r="E4" s="4" t="s">
        <v>64</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Ohřev výměn (elektrický - EOV, plynový - POV)</v>
      </c>
      <c r="G4" s="50"/>
      <c r="H4" s="51"/>
      <c r="I4" s="132" t="s">
        <v>30</v>
      </c>
      <c r="J4" s="133"/>
      <c r="K4" s="2"/>
      <c r="L4" s="3"/>
    </row>
    <row r="5" spans="1:15" s="18" customFormat="1" ht="18" customHeight="1" x14ac:dyDescent="0.25">
      <c r="B5" s="16" t="s">
        <v>28</v>
      </c>
      <c r="C5" s="15"/>
      <c r="D5" s="15"/>
      <c r="E5" s="4" t="s">
        <v>29</v>
      </c>
      <c r="F5" s="124" t="str">
        <f>IF((E5="Stádium 2"),"  Dokumentace pro územní řízení - DUR",(IF((E5="Stádium 3"),"  Projektová dokumentace (DOS/DSP)","")))</f>
        <v xml:space="preserve">  Projektová dokumentace (DOS/DSP)</v>
      </c>
      <c r="G5" s="124"/>
      <c r="H5" s="125"/>
      <c r="I5" s="123" t="s">
        <v>22</v>
      </c>
      <c r="J5" s="122"/>
      <c r="K5" s="5" t="s">
        <v>97</v>
      </c>
      <c r="L5" s="65"/>
    </row>
    <row r="6" spans="1:15" s="18" customFormat="1" ht="18" customHeight="1" x14ac:dyDescent="0.2">
      <c r="B6" s="16" t="s">
        <v>19</v>
      </c>
      <c r="C6" s="15"/>
      <c r="D6" s="15"/>
      <c r="E6" s="5" t="s">
        <v>100</v>
      </c>
      <c r="F6" s="136"/>
      <c r="G6" s="136"/>
      <c r="H6" s="137"/>
      <c r="I6" s="123" t="s">
        <v>23</v>
      </c>
      <c r="J6" s="122"/>
      <c r="K6" s="5" t="s">
        <v>98</v>
      </c>
      <c r="L6" s="65"/>
      <c r="O6" s="69"/>
    </row>
    <row r="7" spans="1:15" s="18" customFormat="1" ht="18" customHeight="1" x14ac:dyDescent="0.2">
      <c r="B7" s="126" t="s">
        <v>24</v>
      </c>
      <c r="C7" s="109"/>
      <c r="D7" s="109"/>
      <c r="E7" s="6">
        <v>43405</v>
      </c>
      <c r="F7" s="138" t="s">
        <v>18</v>
      </c>
      <c r="G7" s="139"/>
      <c r="H7" s="140"/>
      <c r="I7" s="131" t="s">
        <v>26</v>
      </c>
      <c r="J7" s="121"/>
      <c r="K7" s="63">
        <v>2017</v>
      </c>
      <c r="L7" s="66"/>
      <c r="O7" s="70"/>
    </row>
    <row r="8" spans="1:15" s="18" customFormat="1" ht="19.5" customHeight="1" thickBot="1" x14ac:dyDescent="0.3">
      <c r="B8" s="141" t="s">
        <v>25</v>
      </c>
      <c r="C8" s="142"/>
      <c r="D8" s="142"/>
      <c r="E8" s="25">
        <v>44316</v>
      </c>
      <c r="F8" s="26" t="s">
        <v>96</v>
      </c>
      <c r="G8" s="143" t="s">
        <v>101</v>
      </c>
      <c r="H8" s="144"/>
      <c r="I8" s="108" t="s">
        <v>17</v>
      </c>
      <c r="J8" s="109"/>
      <c r="K8" s="64">
        <v>43227</v>
      </c>
      <c r="L8" s="67"/>
    </row>
    <row r="9" spans="1:15" s="18" customFormat="1" ht="9.75" customHeight="1" x14ac:dyDescent="0.25">
      <c r="B9" s="129" t="str">
        <f>F2</f>
        <v>Zvýšení traťové rychlosti v úseku Oldřichov u Duchcova – Bílina</v>
      </c>
      <c r="C9" s="130"/>
      <c r="D9" s="130"/>
      <c r="E9" s="130"/>
      <c r="F9" s="130"/>
      <c r="G9" s="130"/>
      <c r="H9" s="130"/>
      <c r="I9" s="130"/>
      <c r="J9" s="130"/>
      <c r="K9" s="27" t="str">
        <f>$I$5</f>
        <v>ISPROFIN:</v>
      </c>
      <c r="L9" s="68" t="str">
        <f>K5</f>
        <v>5423720012</v>
      </c>
    </row>
    <row r="10" spans="1:15" s="18" customFormat="1" ht="15" customHeight="1" x14ac:dyDescent="0.25">
      <c r="B10" s="127" t="s">
        <v>12</v>
      </c>
      <c r="C10" s="106" t="s">
        <v>0</v>
      </c>
      <c r="D10" s="106" t="s">
        <v>1</v>
      </c>
      <c r="E10" s="106" t="s">
        <v>13</v>
      </c>
      <c r="F10" s="104" t="s">
        <v>31</v>
      </c>
      <c r="G10" s="104" t="s">
        <v>2</v>
      </c>
      <c r="H10" s="104" t="s">
        <v>3</v>
      </c>
      <c r="I10" s="106" t="s">
        <v>14</v>
      </c>
      <c r="J10" s="106" t="s">
        <v>15</v>
      </c>
      <c r="K10" s="118" t="s">
        <v>4</v>
      </c>
      <c r="L10" s="119"/>
    </row>
    <row r="11" spans="1:15" s="18" customFormat="1" ht="15" customHeight="1" x14ac:dyDescent="0.25">
      <c r="B11" s="127"/>
      <c r="C11" s="106"/>
      <c r="D11" s="106"/>
      <c r="E11" s="106"/>
      <c r="F11" s="104"/>
      <c r="G11" s="104"/>
      <c r="H11" s="104"/>
      <c r="I11" s="106"/>
      <c r="J11" s="106"/>
      <c r="K11" s="118"/>
      <c r="L11" s="119"/>
    </row>
    <row r="12" spans="1:15" s="18" customFormat="1" ht="12.75" customHeight="1" thickBot="1" x14ac:dyDescent="0.3">
      <c r="B12" s="128"/>
      <c r="C12" s="107"/>
      <c r="D12" s="107"/>
      <c r="E12" s="107"/>
      <c r="F12" s="105"/>
      <c r="G12" s="105"/>
      <c r="H12" s="105"/>
      <c r="I12" s="107"/>
      <c r="J12" s="107"/>
      <c r="K12" s="28" t="s">
        <v>16</v>
      </c>
      <c r="L12" s="29" t="s">
        <v>5</v>
      </c>
    </row>
    <row r="13" spans="1:15" s="1" customFormat="1" ht="20.100000000000001" customHeight="1" thickBot="1" x14ac:dyDescent="0.3">
      <c r="A13" s="1" t="s">
        <v>32</v>
      </c>
      <c r="B13" s="56" t="s">
        <v>21</v>
      </c>
      <c r="C13" s="74" t="s">
        <v>106</v>
      </c>
      <c r="D13" s="7"/>
      <c r="E13" s="7"/>
      <c r="F13" s="75" t="s">
        <v>107</v>
      </c>
      <c r="G13" s="9"/>
      <c r="H13" s="9"/>
      <c r="I13" s="9"/>
      <c r="J13" s="9"/>
      <c r="K13" s="9"/>
      <c r="L13" s="20"/>
    </row>
    <row r="14" spans="1:15" s="1" customFormat="1" ht="13.5" customHeight="1" thickBot="1" x14ac:dyDescent="0.3">
      <c r="A14" s="10" t="s">
        <v>7</v>
      </c>
      <c r="B14" s="76">
        <f>1+MAX($B$13:B13)</f>
        <v>1</v>
      </c>
      <c r="C14" s="77" t="s">
        <v>108</v>
      </c>
      <c r="D14" s="77"/>
      <c r="E14" s="77" t="s">
        <v>102</v>
      </c>
      <c r="F14" s="78" t="s">
        <v>109</v>
      </c>
      <c r="G14" s="77" t="s">
        <v>110</v>
      </c>
      <c r="H14" s="82">
        <v>5006</v>
      </c>
      <c r="I14" s="82"/>
      <c r="J14" s="82"/>
      <c r="K14" s="83"/>
      <c r="L14" s="84">
        <f>ROUND((ROUND(H14,3))*(ROUND(K14,2)),2)</f>
        <v>0</v>
      </c>
    </row>
    <row r="15" spans="1:15" s="1" customFormat="1" ht="12.75" customHeight="1" x14ac:dyDescent="0.25">
      <c r="A15" s="10" t="s">
        <v>6</v>
      </c>
      <c r="B15" s="21"/>
      <c r="C15" s="17"/>
      <c r="D15" s="17"/>
      <c r="E15" s="17"/>
      <c r="F15" s="79" t="s">
        <v>85</v>
      </c>
      <c r="G15" s="11"/>
      <c r="H15" s="11"/>
      <c r="I15" s="11"/>
      <c r="J15" s="11"/>
      <c r="K15" s="11"/>
      <c r="L15" s="22"/>
    </row>
    <row r="16" spans="1:15" s="1" customFormat="1" ht="54" customHeight="1" x14ac:dyDescent="0.25">
      <c r="A16" s="10" t="s">
        <v>8</v>
      </c>
      <c r="B16" s="21"/>
      <c r="C16" s="17"/>
      <c r="D16" s="17"/>
      <c r="E16" s="17"/>
      <c r="F16" s="80" t="s">
        <v>200</v>
      </c>
      <c r="G16" s="11"/>
      <c r="H16" s="11"/>
      <c r="I16" s="11"/>
      <c r="J16" s="11"/>
      <c r="K16" s="11"/>
      <c r="L16" s="22"/>
    </row>
    <row r="17" spans="1:12" s="1" customFormat="1" ht="12.75" customHeight="1" thickBot="1" x14ac:dyDescent="0.3">
      <c r="A17" s="10" t="s">
        <v>9</v>
      </c>
      <c r="B17" s="23"/>
      <c r="C17" s="19"/>
      <c r="D17" s="19"/>
      <c r="E17" s="19"/>
      <c r="F17" s="81" t="s">
        <v>86</v>
      </c>
      <c r="G17" s="12"/>
      <c r="H17" s="12"/>
      <c r="I17" s="12"/>
      <c r="J17" s="12"/>
      <c r="K17" s="12"/>
      <c r="L17" s="24"/>
    </row>
    <row r="18" spans="1:12" s="1" customFormat="1" ht="13.5" customHeight="1" thickBot="1" x14ac:dyDescent="0.3">
      <c r="A18" s="10" t="s">
        <v>7</v>
      </c>
      <c r="B18" s="76">
        <f>1+MAX($B$13:B17)</f>
        <v>2</v>
      </c>
      <c r="C18" s="77" t="s">
        <v>149</v>
      </c>
      <c r="D18" s="77"/>
      <c r="E18" s="77" t="s">
        <v>102</v>
      </c>
      <c r="F18" s="78" t="s">
        <v>150</v>
      </c>
      <c r="G18" s="77" t="s">
        <v>110</v>
      </c>
      <c r="H18" s="82">
        <v>147</v>
      </c>
      <c r="I18" s="82"/>
      <c r="J18" s="82"/>
      <c r="K18" s="83"/>
      <c r="L18" s="84">
        <f>ROUND((ROUND(H18,3))*(ROUND(K18,2)),2)</f>
        <v>0</v>
      </c>
    </row>
    <row r="19" spans="1:12" s="1" customFormat="1" ht="12.75" customHeight="1" x14ac:dyDescent="0.25">
      <c r="A19" s="10" t="s">
        <v>6</v>
      </c>
      <c r="B19" s="21"/>
      <c r="C19" s="17"/>
      <c r="D19" s="17"/>
      <c r="E19" s="17"/>
      <c r="F19" s="79" t="s">
        <v>201</v>
      </c>
      <c r="G19" s="11"/>
      <c r="H19" s="11"/>
      <c r="I19" s="11"/>
      <c r="J19" s="11"/>
      <c r="K19" s="11"/>
      <c r="L19" s="22"/>
    </row>
    <row r="20" spans="1:12" s="1" customFormat="1" ht="12.75" customHeight="1" x14ac:dyDescent="0.25">
      <c r="A20" s="10" t="s">
        <v>8</v>
      </c>
      <c r="B20" s="21"/>
      <c r="C20" s="17"/>
      <c r="D20" s="17"/>
      <c r="E20" s="17"/>
      <c r="F20" s="80"/>
      <c r="G20" s="11"/>
      <c r="H20" s="11"/>
      <c r="I20" s="11"/>
      <c r="J20" s="11"/>
      <c r="K20" s="11"/>
      <c r="L20" s="22"/>
    </row>
    <row r="21" spans="1:12" s="1" customFormat="1" ht="12.75" customHeight="1" thickBot="1" x14ac:dyDescent="0.3">
      <c r="A21" s="10" t="s">
        <v>9</v>
      </c>
      <c r="B21" s="23"/>
      <c r="C21" s="19"/>
      <c r="D21" s="19"/>
      <c r="E21" s="19"/>
      <c r="F21" s="81" t="s">
        <v>86</v>
      </c>
      <c r="G21" s="12"/>
      <c r="H21" s="12"/>
      <c r="I21" s="12"/>
      <c r="J21" s="12"/>
      <c r="K21" s="12"/>
      <c r="L21" s="24"/>
    </row>
    <row r="22" spans="1:12" s="1" customFormat="1" ht="13.5" customHeight="1" thickBot="1" x14ac:dyDescent="0.3">
      <c r="A22" s="10" t="s">
        <v>7</v>
      </c>
      <c r="B22" s="76">
        <f>1+MAX($B$13:B21)</f>
        <v>3</v>
      </c>
      <c r="C22" s="77" t="s">
        <v>163</v>
      </c>
      <c r="D22" s="77"/>
      <c r="E22" s="77" t="s">
        <v>102</v>
      </c>
      <c r="F22" s="78" t="s">
        <v>164</v>
      </c>
      <c r="G22" s="77" t="s">
        <v>110</v>
      </c>
      <c r="H22" s="82">
        <v>462</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202</v>
      </c>
      <c r="G24" s="11"/>
      <c r="H24" s="11"/>
      <c r="I24" s="11"/>
      <c r="J24" s="11"/>
      <c r="K24" s="11"/>
      <c r="L24" s="22"/>
    </row>
    <row r="25" spans="1:12" s="1" customFormat="1" ht="12.75" customHeight="1" thickBot="1" x14ac:dyDescent="0.3">
      <c r="A25" s="10" t="s">
        <v>9</v>
      </c>
      <c r="B25" s="23"/>
      <c r="C25" s="19"/>
      <c r="D25" s="19"/>
      <c r="E25" s="19"/>
      <c r="F25" s="81" t="s">
        <v>86</v>
      </c>
      <c r="G25" s="12"/>
      <c r="H25" s="12"/>
      <c r="I25" s="12"/>
      <c r="J25" s="12"/>
      <c r="K25" s="12"/>
      <c r="L25" s="24"/>
    </row>
    <row r="26" spans="1:12" s="1" customFormat="1" ht="13.5" customHeight="1" thickBot="1" x14ac:dyDescent="0.3">
      <c r="A26" s="10" t="s">
        <v>7</v>
      </c>
      <c r="B26" s="76">
        <f>1+MAX($B$13:B25)</f>
        <v>4</v>
      </c>
      <c r="C26" s="77" t="s">
        <v>165</v>
      </c>
      <c r="D26" s="77"/>
      <c r="E26" s="77" t="s">
        <v>102</v>
      </c>
      <c r="F26" s="78" t="s">
        <v>166</v>
      </c>
      <c r="G26" s="77" t="s">
        <v>110</v>
      </c>
      <c r="H26" s="82">
        <v>3893</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36" customHeight="1" x14ac:dyDescent="0.25">
      <c r="A28" s="10" t="s">
        <v>8</v>
      </c>
      <c r="B28" s="21"/>
      <c r="C28" s="17"/>
      <c r="D28" s="17"/>
      <c r="E28" s="17"/>
      <c r="F28" s="80" t="s">
        <v>203</v>
      </c>
      <c r="G28" s="11"/>
      <c r="H28" s="11"/>
      <c r="I28" s="11"/>
      <c r="J28" s="11"/>
      <c r="K28" s="11"/>
      <c r="L28" s="22"/>
    </row>
    <row r="29" spans="1:12" s="1" customFormat="1" ht="12.75" customHeight="1" thickBot="1" x14ac:dyDescent="0.3">
      <c r="A29" s="10" t="s">
        <v>9</v>
      </c>
      <c r="B29" s="23"/>
      <c r="C29" s="19"/>
      <c r="D29" s="19"/>
      <c r="E29" s="19"/>
      <c r="F29" s="81" t="s">
        <v>86</v>
      </c>
      <c r="G29" s="12"/>
      <c r="H29" s="12"/>
      <c r="I29" s="12"/>
      <c r="J29" s="12"/>
      <c r="K29" s="12"/>
      <c r="L29" s="24"/>
    </row>
    <row r="30" spans="1:12" s="1" customFormat="1" ht="24.75" customHeight="1" thickBot="1" x14ac:dyDescent="0.3">
      <c r="A30" s="10" t="s">
        <v>7</v>
      </c>
      <c r="B30" s="76">
        <f>1+MAX($B$13:B29)</f>
        <v>5</v>
      </c>
      <c r="C30" s="77" t="s">
        <v>144</v>
      </c>
      <c r="D30" s="77"/>
      <c r="E30" s="77" t="s">
        <v>102</v>
      </c>
      <c r="F30" s="78" t="s">
        <v>145</v>
      </c>
      <c r="G30" s="77" t="s">
        <v>103</v>
      </c>
      <c r="H30" s="82">
        <v>98</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204</v>
      </c>
      <c r="G32" s="11"/>
      <c r="H32" s="11"/>
      <c r="I32" s="11"/>
      <c r="J32" s="11"/>
      <c r="K32" s="11"/>
      <c r="L32" s="22"/>
    </row>
    <row r="33" spans="1:12" s="1" customFormat="1" ht="12.75" customHeight="1" thickBot="1" x14ac:dyDescent="0.3">
      <c r="A33" s="10" t="s">
        <v>9</v>
      </c>
      <c r="B33" s="23"/>
      <c r="C33" s="19"/>
      <c r="D33" s="19"/>
      <c r="E33" s="19"/>
      <c r="F33" s="81" t="s">
        <v>86</v>
      </c>
      <c r="G33" s="12"/>
      <c r="H33" s="12"/>
      <c r="I33" s="12"/>
      <c r="J33" s="12"/>
      <c r="K33" s="12"/>
      <c r="L33" s="24"/>
    </row>
    <row r="34" spans="1:12" s="1" customFormat="1" ht="27.75" customHeight="1" thickBot="1" x14ac:dyDescent="0.3">
      <c r="A34" s="10" t="s">
        <v>7</v>
      </c>
      <c r="B34" s="76">
        <f>1+MAX($B$13:B33)</f>
        <v>6</v>
      </c>
      <c r="C34" s="77" t="s">
        <v>167</v>
      </c>
      <c r="D34" s="77"/>
      <c r="E34" s="77" t="s">
        <v>102</v>
      </c>
      <c r="F34" s="78" t="s">
        <v>168</v>
      </c>
      <c r="G34" s="77" t="s">
        <v>103</v>
      </c>
      <c r="H34" s="82">
        <v>8</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204</v>
      </c>
      <c r="G36" s="11"/>
      <c r="H36" s="11"/>
      <c r="I36" s="11"/>
      <c r="J36" s="11"/>
      <c r="K36" s="11"/>
      <c r="L36" s="22"/>
    </row>
    <row r="37" spans="1:12" s="1" customFormat="1" ht="12.75" customHeight="1" thickBot="1" x14ac:dyDescent="0.3">
      <c r="A37" s="10" t="s">
        <v>9</v>
      </c>
      <c r="B37" s="23"/>
      <c r="C37" s="19"/>
      <c r="D37" s="19"/>
      <c r="E37" s="19"/>
      <c r="F37" s="81" t="s">
        <v>86</v>
      </c>
      <c r="G37" s="12"/>
      <c r="H37" s="12"/>
      <c r="I37" s="12"/>
      <c r="J37" s="12"/>
      <c r="K37" s="12"/>
      <c r="L37" s="24"/>
    </row>
    <row r="38" spans="1:12" s="1" customFormat="1" ht="13.5" customHeight="1" thickBot="1" x14ac:dyDescent="0.3">
      <c r="A38" s="10" t="s">
        <v>7</v>
      </c>
      <c r="B38" s="76">
        <f>1+MAX($B$13:B37)</f>
        <v>7</v>
      </c>
      <c r="C38" s="77" t="s">
        <v>151</v>
      </c>
      <c r="D38" s="77"/>
      <c r="E38" s="77" t="s">
        <v>102</v>
      </c>
      <c r="F38" s="78" t="s">
        <v>152</v>
      </c>
      <c r="G38" s="77" t="s">
        <v>103</v>
      </c>
      <c r="H38" s="82">
        <v>4</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204</v>
      </c>
      <c r="G40" s="11"/>
      <c r="H40" s="11"/>
      <c r="I40" s="11"/>
      <c r="J40" s="11"/>
      <c r="K40" s="11"/>
      <c r="L40" s="22"/>
    </row>
    <row r="41" spans="1:12" s="1" customFormat="1" ht="12.75" customHeight="1" thickBot="1" x14ac:dyDescent="0.3">
      <c r="A41" s="10" t="s">
        <v>9</v>
      </c>
      <c r="B41" s="23"/>
      <c r="C41" s="19"/>
      <c r="D41" s="19"/>
      <c r="E41" s="19"/>
      <c r="F41" s="81" t="s">
        <v>86</v>
      </c>
      <c r="G41" s="12"/>
      <c r="H41" s="12"/>
      <c r="I41" s="12"/>
      <c r="J41" s="12"/>
      <c r="K41" s="12"/>
      <c r="L41" s="24"/>
    </row>
    <row r="42" spans="1:12" s="1" customFormat="1" ht="27" customHeight="1" thickBot="1" x14ac:dyDescent="0.3">
      <c r="A42" s="10" t="s">
        <v>7</v>
      </c>
      <c r="B42" s="76">
        <f>1+MAX($B$13:B41)</f>
        <v>8</v>
      </c>
      <c r="C42" s="77" t="s">
        <v>169</v>
      </c>
      <c r="D42" s="77"/>
      <c r="E42" s="77" t="s">
        <v>102</v>
      </c>
      <c r="F42" s="78" t="s">
        <v>170</v>
      </c>
      <c r="G42" s="77" t="s">
        <v>103</v>
      </c>
      <c r="H42" s="82">
        <v>2</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204</v>
      </c>
      <c r="G44" s="11"/>
      <c r="H44" s="11"/>
      <c r="I44" s="11"/>
      <c r="J44" s="11"/>
      <c r="K44" s="11"/>
      <c r="L44" s="22"/>
    </row>
    <row r="45" spans="1:12" s="1" customFormat="1" ht="12.75" customHeight="1" thickBot="1" x14ac:dyDescent="0.3">
      <c r="A45" s="10" t="s">
        <v>9</v>
      </c>
      <c r="B45" s="23"/>
      <c r="C45" s="19"/>
      <c r="D45" s="19"/>
      <c r="E45" s="19"/>
      <c r="F45" s="81" t="s">
        <v>86</v>
      </c>
      <c r="G45" s="12"/>
      <c r="H45" s="12"/>
      <c r="I45" s="12"/>
      <c r="J45" s="12"/>
      <c r="K45" s="12"/>
      <c r="L45" s="24"/>
    </row>
    <row r="46" spans="1:12" s="1" customFormat="1" ht="23.25" thickBot="1" x14ac:dyDescent="0.3">
      <c r="A46" s="10" t="s">
        <v>7</v>
      </c>
      <c r="B46" s="76">
        <f>1+MAX($B$13:B45)</f>
        <v>9</v>
      </c>
      <c r="C46" s="77" t="s">
        <v>153</v>
      </c>
      <c r="D46" s="77"/>
      <c r="E46" s="77" t="s">
        <v>102</v>
      </c>
      <c r="F46" s="78" t="s">
        <v>154</v>
      </c>
      <c r="G46" s="77" t="s">
        <v>103</v>
      </c>
      <c r="H46" s="82">
        <v>2</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c r="G48" s="11"/>
      <c r="H48" s="11"/>
      <c r="I48" s="11"/>
      <c r="J48" s="11"/>
      <c r="K48" s="11"/>
      <c r="L48" s="22"/>
    </row>
    <row r="49" spans="1:12" s="1" customFormat="1" ht="12.75" customHeight="1" thickBot="1" x14ac:dyDescent="0.3">
      <c r="A49" s="10" t="s">
        <v>9</v>
      </c>
      <c r="B49" s="23"/>
      <c r="C49" s="19"/>
      <c r="D49" s="19"/>
      <c r="E49" s="19"/>
      <c r="F49" s="81" t="s">
        <v>86</v>
      </c>
      <c r="G49" s="12"/>
      <c r="H49" s="12"/>
      <c r="I49" s="12"/>
      <c r="J49" s="12"/>
      <c r="K49" s="12"/>
      <c r="L49" s="24"/>
    </row>
    <row r="50" spans="1:12" s="1" customFormat="1" ht="23.25" thickBot="1" x14ac:dyDescent="0.3">
      <c r="A50" s="10" t="s">
        <v>7</v>
      </c>
      <c r="B50" s="76">
        <f>1+MAX($B$13:B49)</f>
        <v>10</v>
      </c>
      <c r="C50" s="77" t="s">
        <v>171</v>
      </c>
      <c r="D50" s="77"/>
      <c r="E50" s="77" t="s">
        <v>102</v>
      </c>
      <c r="F50" s="78" t="s">
        <v>172</v>
      </c>
      <c r="G50" s="77" t="s">
        <v>103</v>
      </c>
      <c r="H50" s="82">
        <v>2</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c r="G52" s="11"/>
      <c r="H52" s="11"/>
      <c r="I52" s="11"/>
      <c r="J52" s="11"/>
      <c r="K52" s="11"/>
      <c r="L52" s="22"/>
    </row>
    <row r="53" spans="1:12" s="1" customFormat="1" ht="12.75" customHeight="1" thickBot="1" x14ac:dyDescent="0.3">
      <c r="A53" s="10" t="s">
        <v>9</v>
      </c>
      <c r="B53" s="23"/>
      <c r="C53" s="19"/>
      <c r="D53" s="19"/>
      <c r="E53" s="19"/>
      <c r="F53" s="81" t="s">
        <v>86</v>
      </c>
      <c r="G53" s="12"/>
      <c r="H53" s="12"/>
      <c r="I53" s="12"/>
      <c r="J53" s="12"/>
      <c r="K53" s="12"/>
      <c r="L53" s="24"/>
    </row>
    <row r="54" spans="1:12" s="1" customFormat="1" ht="23.25" thickBot="1" x14ac:dyDescent="0.3">
      <c r="A54" s="10" t="s">
        <v>7</v>
      </c>
      <c r="B54" s="76">
        <f>1+MAX($B$13:B53)</f>
        <v>11</v>
      </c>
      <c r="C54" s="77" t="s">
        <v>155</v>
      </c>
      <c r="D54" s="77"/>
      <c r="E54" s="77" t="s">
        <v>102</v>
      </c>
      <c r="F54" s="78" t="s">
        <v>156</v>
      </c>
      <c r="G54" s="77" t="s">
        <v>103</v>
      </c>
      <c r="H54" s="82">
        <v>1</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c r="G56" s="11"/>
      <c r="H56" s="11"/>
      <c r="I56" s="11"/>
      <c r="J56" s="11"/>
      <c r="K56" s="11"/>
      <c r="L56" s="22"/>
    </row>
    <row r="57" spans="1:12" s="1" customFormat="1" ht="12.75" customHeight="1" thickBot="1" x14ac:dyDescent="0.3">
      <c r="A57" s="10" t="s">
        <v>9</v>
      </c>
      <c r="B57" s="23"/>
      <c r="C57" s="19"/>
      <c r="D57" s="19"/>
      <c r="E57" s="19"/>
      <c r="F57" s="81" t="s">
        <v>86</v>
      </c>
      <c r="G57" s="12"/>
      <c r="H57" s="12"/>
      <c r="I57" s="12"/>
      <c r="J57" s="12"/>
      <c r="K57" s="12"/>
      <c r="L57" s="24"/>
    </row>
    <row r="58" spans="1:12" s="1" customFormat="1" ht="13.5" customHeight="1" thickBot="1" x14ac:dyDescent="0.3">
      <c r="A58" s="10" t="s">
        <v>7</v>
      </c>
      <c r="B58" s="76">
        <f>1+MAX($B$13:B57)</f>
        <v>12</v>
      </c>
      <c r="C58" s="77" t="s">
        <v>111</v>
      </c>
      <c r="D58" s="77"/>
      <c r="E58" s="77" t="s">
        <v>102</v>
      </c>
      <c r="F58" s="78" t="s">
        <v>112</v>
      </c>
      <c r="G58" s="77" t="s">
        <v>110</v>
      </c>
      <c r="H58" s="82">
        <f>4*10</f>
        <v>40</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t="s">
        <v>205</v>
      </c>
      <c r="G60" s="11"/>
      <c r="H60" s="11"/>
      <c r="I60" s="11"/>
      <c r="J60" s="11"/>
      <c r="K60" s="11"/>
      <c r="L60" s="22"/>
    </row>
    <row r="61" spans="1:12" s="1" customFormat="1" ht="12.75" customHeight="1" thickBot="1" x14ac:dyDescent="0.3">
      <c r="A61" s="10" t="s">
        <v>9</v>
      </c>
      <c r="B61" s="23"/>
      <c r="C61" s="19"/>
      <c r="D61" s="19"/>
      <c r="E61" s="19"/>
      <c r="F61" s="81" t="s">
        <v>86</v>
      </c>
      <c r="G61" s="12"/>
      <c r="H61" s="12"/>
      <c r="I61" s="12"/>
      <c r="J61" s="12"/>
      <c r="K61" s="12"/>
      <c r="L61" s="24"/>
    </row>
    <row r="62" spans="1:12" s="1" customFormat="1" ht="13.5" customHeight="1" thickBot="1" x14ac:dyDescent="0.3">
      <c r="A62" s="10" t="s">
        <v>7</v>
      </c>
      <c r="B62" s="76">
        <f>1+MAX($B$13:B61)</f>
        <v>13</v>
      </c>
      <c r="C62" s="77" t="s">
        <v>157</v>
      </c>
      <c r="D62" s="77"/>
      <c r="E62" s="77" t="s">
        <v>102</v>
      </c>
      <c r="F62" s="78" t="s">
        <v>158</v>
      </c>
      <c r="G62" s="77" t="s">
        <v>103</v>
      </c>
      <c r="H62" s="82">
        <v>6</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t="s">
        <v>206</v>
      </c>
      <c r="G64" s="11"/>
      <c r="H64" s="11"/>
      <c r="I64" s="11"/>
      <c r="J64" s="11"/>
      <c r="K64" s="11"/>
      <c r="L64" s="22"/>
    </row>
    <row r="65" spans="1:12" s="1" customFormat="1" ht="12.75" customHeight="1" thickBot="1" x14ac:dyDescent="0.3">
      <c r="A65" s="10" t="s">
        <v>9</v>
      </c>
      <c r="B65" s="23"/>
      <c r="C65" s="19"/>
      <c r="D65" s="19"/>
      <c r="E65" s="19"/>
      <c r="F65" s="81" t="s">
        <v>86</v>
      </c>
      <c r="G65" s="12"/>
      <c r="H65" s="12"/>
      <c r="I65" s="12"/>
      <c r="J65" s="12"/>
      <c r="K65" s="12"/>
      <c r="L65" s="24"/>
    </row>
    <row r="66" spans="1:12" s="1" customFormat="1" ht="13.5" customHeight="1" thickBot="1" x14ac:dyDescent="0.3">
      <c r="A66" s="10" t="s">
        <v>7</v>
      </c>
      <c r="B66" s="76">
        <f>1+MAX($B$13:B65)</f>
        <v>14</v>
      </c>
      <c r="C66" s="77" t="s">
        <v>173</v>
      </c>
      <c r="D66" s="77"/>
      <c r="E66" s="77" t="s">
        <v>102</v>
      </c>
      <c r="F66" s="78" t="s">
        <v>174</v>
      </c>
      <c r="G66" s="77" t="s">
        <v>103</v>
      </c>
      <c r="H66" s="82">
        <v>10</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206</v>
      </c>
      <c r="G68" s="11"/>
      <c r="H68" s="11"/>
      <c r="I68" s="11"/>
      <c r="J68" s="11"/>
      <c r="K68" s="11"/>
      <c r="L68" s="22"/>
    </row>
    <row r="69" spans="1:12" s="1" customFormat="1" ht="12.75" customHeight="1" thickBot="1" x14ac:dyDescent="0.3">
      <c r="A69" s="10" t="s">
        <v>9</v>
      </c>
      <c r="B69" s="21"/>
      <c r="C69" s="17"/>
      <c r="D69" s="17"/>
      <c r="E69" s="17"/>
      <c r="F69" s="81" t="s">
        <v>86</v>
      </c>
      <c r="G69" s="11"/>
      <c r="H69" s="11"/>
      <c r="I69" s="11"/>
      <c r="J69" s="11"/>
      <c r="K69" s="11"/>
      <c r="L69" s="22"/>
    </row>
    <row r="70" spans="1:12" s="1" customFormat="1" ht="13.5" customHeight="1" thickBot="1" x14ac:dyDescent="0.3">
      <c r="A70" s="10" t="s">
        <v>7</v>
      </c>
      <c r="B70" s="76">
        <f>1+MAX($B$13:B69)</f>
        <v>15</v>
      </c>
      <c r="C70" s="77" t="s">
        <v>175</v>
      </c>
      <c r="D70" s="77"/>
      <c r="E70" s="77" t="s">
        <v>102</v>
      </c>
      <c r="F70" s="78" t="s">
        <v>176</v>
      </c>
      <c r="G70" s="77" t="s">
        <v>103</v>
      </c>
      <c r="H70" s="82">
        <v>2</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206</v>
      </c>
      <c r="G72" s="11"/>
      <c r="H72" s="11"/>
      <c r="I72" s="11"/>
      <c r="J72" s="11"/>
      <c r="K72" s="11"/>
      <c r="L72" s="22"/>
    </row>
    <row r="73" spans="1:12" s="1" customFormat="1" ht="12.75" customHeight="1" thickBot="1" x14ac:dyDescent="0.3">
      <c r="A73" s="10" t="s">
        <v>9</v>
      </c>
      <c r="B73" s="21"/>
      <c r="C73" s="17"/>
      <c r="D73" s="17"/>
      <c r="E73" s="17"/>
      <c r="F73" s="81" t="s">
        <v>86</v>
      </c>
      <c r="G73" s="11"/>
      <c r="H73" s="11"/>
      <c r="I73" s="11"/>
      <c r="J73" s="11"/>
      <c r="K73" s="11"/>
      <c r="L73" s="22"/>
    </row>
    <row r="74" spans="1:12" s="1" customFormat="1" ht="13.5" customHeight="1" thickBot="1" x14ac:dyDescent="0.3">
      <c r="A74" s="10" t="s">
        <v>7</v>
      </c>
      <c r="B74" s="76">
        <f>1+MAX($B$13:B73)</f>
        <v>16</v>
      </c>
      <c r="C74" s="77" t="s">
        <v>177</v>
      </c>
      <c r="D74" s="77"/>
      <c r="E74" s="77" t="s">
        <v>102</v>
      </c>
      <c r="F74" s="78" t="s">
        <v>178</v>
      </c>
      <c r="G74" s="77" t="s">
        <v>103</v>
      </c>
      <c r="H74" s="82">
        <v>2</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206</v>
      </c>
      <c r="G76" s="11"/>
      <c r="H76" s="11"/>
      <c r="I76" s="11"/>
      <c r="J76" s="11"/>
      <c r="K76" s="11"/>
      <c r="L76" s="22"/>
    </row>
    <row r="77" spans="1:12" s="1" customFormat="1" ht="12.75" customHeight="1" thickBot="1" x14ac:dyDescent="0.3">
      <c r="A77" s="10" t="s">
        <v>9</v>
      </c>
      <c r="B77" s="21"/>
      <c r="C77" s="17"/>
      <c r="D77" s="17"/>
      <c r="E77" s="17"/>
      <c r="F77" s="81" t="s">
        <v>86</v>
      </c>
      <c r="G77" s="11"/>
      <c r="H77" s="11"/>
      <c r="I77" s="11"/>
      <c r="J77" s="11"/>
      <c r="K77" s="11"/>
      <c r="L77" s="22"/>
    </row>
    <row r="78" spans="1:12" s="1" customFormat="1" ht="13.5" customHeight="1" thickBot="1" x14ac:dyDescent="0.3">
      <c r="A78" s="10" t="s">
        <v>7</v>
      </c>
      <c r="B78" s="76">
        <f>1+MAX($B$13:B77)</f>
        <v>17</v>
      </c>
      <c r="C78" s="77" t="s">
        <v>179</v>
      </c>
      <c r="D78" s="77"/>
      <c r="E78" s="77" t="s">
        <v>102</v>
      </c>
      <c r="F78" s="78" t="s">
        <v>180</v>
      </c>
      <c r="G78" s="77" t="s">
        <v>103</v>
      </c>
      <c r="H78" s="82">
        <v>2</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t="s">
        <v>206</v>
      </c>
      <c r="G80" s="11"/>
      <c r="H80" s="11"/>
      <c r="I80" s="11"/>
      <c r="J80" s="11"/>
      <c r="K80" s="11"/>
      <c r="L80" s="22"/>
    </row>
    <row r="81" spans="1:12" s="1" customFormat="1" ht="12.75" customHeight="1" thickBot="1" x14ac:dyDescent="0.3">
      <c r="A81" s="10" t="s">
        <v>9</v>
      </c>
      <c r="B81" s="21"/>
      <c r="C81" s="17"/>
      <c r="D81" s="17"/>
      <c r="E81" s="17"/>
      <c r="F81" s="81" t="s">
        <v>86</v>
      </c>
      <c r="G81" s="11"/>
      <c r="H81" s="11"/>
      <c r="I81" s="11"/>
      <c r="J81" s="11"/>
      <c r="K81" s="11"/>
      <c r="L81" s="22"/>
    </row>
    <row r="82" spans="1:12" s="1" customFormat="1" ht="13.5" customHeight="1" thickBot="1" x14ac:dyDescent="0.3">
      <c r="A82" s="10" t="s">
        <v>7</v>
      </c>
      <c r="B82" s="76">
        <f>1+MAX($B$13:B81)</f>
        <v>18</v>
      </c>
      <c r="C82" s="77" t="s">
        <v>181</v>
      </c>
      <c r="D82" s="77"/>
      <c r="E82" s="77" t="s">
        <v>102</v>
      </c>
      <c r="F82" s="78" t="s">
        <v>182</v>
      </c>
      <c r="G82" s="77" t="s">
        <v>103</v>
      </c>
      <c r="H82" s="82">
        <v>1</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t="s">
        <v>206</v>
      </c>
      <c r="G84" s="11"/>
      <c r="H84" s="11"/>
      <c r="I84" s="11"/>
      <c r="J84" s="11"/>
      <c r="K84" s="11"/>
      <c r="L84" s="22"/>
    </row>
    <row r="85" spans="1:12" s="1" customFormat="1" ht="12.75" customHeight="1" thickBot="1" x14ac:dyDescent="0.3">
      <c r="A85" s="10" t="s">
        <v>9</v>
      </c>
      <c r="B85" s="21"/>
      <c r="C85" s="17"/>
      <c r="D85" s="17"/>
      <c r="E85" s="17"/>
      <c r="F85" s="81" t="s">
        <v>86</v>
      </c>
      <c r="G85" s="11"/>
      <c r="H85" s="11"/>
      <c r="I85" s="11"/>
      <c r="J85" s="11"/>
      <c r="K85" s="11"/>
      <c r="L85" s="22"/>
    </row>
    <row r="86" spans="1:12" s="1" customFormat="1" ht="13.5" customHeight="1" thickBot="1" x14ac:dyDescent="0.3">
      <c r="A86" s="10" t="s">
        <v>7</v>
      </c>
      <c r="B86" s="76">
        <f>1+MAX($B$13:B85)</f>
        <v>19</v>
      </c>
      <c r="C86" s="77" t="s">
        <v>183</v>
      </c>
      <c r="D86" s="77"/>
      <c r="E86" s="77" t="s">
        <v>184</v>
      </c>
      <c r="F86" s="78" t="s">
        <v>185</v>
      </c>
      <c r="G86" s="77" t="s">
        <v>103</v>
      </c>
      <c r="H86" s="82">
        <v>2</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t="s">
        <v>206</v>
      </c>
      <c r="G88" s="11"/>
      <c r="H88" s="11"/>
      <c r="I88" s="11"/>
      <c r="J88" s="11"/>
      <c r="K88" s="11"/>
      <c r="L88" s="22"/>
    </row>
    <row r="89" spans="1:12" s="1" customFormat="1" ht="12.75" customHeight="1" thickBot="1" x14ac:dyDescent="0.3">
      <c r="A89" s="10" t="s">
        <v>9</v>
      </c>
      <c r="B89" s="21"/>
      <c r="C89" s="17"/>
      <c r="D89" s="17"/>
      <c r="E89" s="17"/>
      <c r="F89" s="81" t="s">
        <v>86</v>
      </c>
      <c r="G89" s="11"/>
      <c r="H89" s="11"/>
      <c r="I89" s="11"/>
      <c r="J89" s="11"/>
      <c r="K89" s="11"/>
      <c r="L89" s="22"/>
    </row>
    <row r="90" spans="1:12" s="1" customFormat="1" ht="13.5" customHeight="1" thickBot="1" x14ac:dyDescent="0.3">
      <c r="A90" s="10" t="s">
        <v>7</v>
      </c>
      <c r="B90" s="76">
        <f>1+MAX($B$13:B89)</f>
        <v>20</v>
      </c>
      <c r="C90" s="77" t="s">
        <v>159</v>
      </c>
      <c r="D90" s="77"/>
      <c r="E90" s="77" t="s">
        <v>102</v>
      </c>
      <c r="F90" s="78" t="s">
        <v>160</v>
      </c>
      <c r="G90" s="77" t="s">
        <v>103</v>
      </c>
      <c r="H90" s="82">
        <v>2</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t="s">
        <v>204</v>
      </c>
      <c r="G92" s="11"/>
      <c r="H92" s="11"/>
      <c r="I92" s="11"/>
      <c r="J92" s="11"/>
      <c r="K92" s="11"/>
      <c r="L92" s="22"/>
    </row>
    <row r="93" spans="1:12" s="1" customFormat="1" ht="12.75" customHeight="1" thickBot="1" x14ac:dyDescent="0.3">
      <c r="A93" s="10" t="s">
        <v>9</v>
      </c>
      <c r="B93" s="21"/>
      <c r="C93" s="17"/>
      <c r="D93" s="17"/>
      <c r="E93" s="17"/>
      <c r="F93" s="81" t="s">
        <v>86</v>
      </c>
      <c r="G93" s="11"/>
      <c r="H93" s="11"/>
      <c r="I93" s="11"/>
      <c r="J93" s="11"/>
      <c r="K93" s="11"/>
      <c r="L93" s="22"/>
    </row>
    <row r="94" spans="1:12" s="1" customFormat="1" ht="13.5" customHeight="1" thickBot="1" x14ac:dyDescent="0.3">
      <c r="A94" s="10" t="s">
        <v>7</v>
      </c>
      <c r="B94" s="76">
        <f>1+MAX($B$13:B93)</f>
        <v>21</v>
      </c>
      <c r="C94" s="77" t="s">
        <v>113</v>
      </c>
      <c r="D94" s="77"/>
      <c r="E94" s="77" t="s">
        <v>102</v>
      </c>
      <c r="F94" s="78" t="s">
        <v>114</v>
      </c>
      <c r="G94" s="77" t="s">
        <v>103</v>
      </c>
      <c r="H94" s="82">
        <v>60</v>
      </c>
      <c r="I94" s="82"/>
      <c r="J94" s="82"/>
      <c r="K94" s="83"/>
      <c r="L94" s="84">
        <f>ROUND((ROUND(H94,3))*(ROUND(K94,2)),2)</f>
        <v>0</v>
      </c>
    </row>
    <row r="95" spans="1:12" s="1" customFormat="1" ht="12.75" customHeight="1" x14ac:dyDescent="0.25">
      <c r="A95" s="10" t="s">
        <v>6</v>
      </c>
      <c r="B95" s="21"/>
      <c r="C95" s="17"/>
      <c r="D95" s="17"/>
      <c r="E95" s="17"/>
      <c r="F95" s="79"/>
      <c r="G95" s="11"/>
      <c r="H95" s="11"/>
      <c r="I95" s="11"/>
      <c r="J95" s="11"/>
      <c r="K95" s="11"/>
      <c r="L95" s="22"/>
    </row>
    <row r="96" spans="1:12" s="1" customFormat="1" ht="12.75" customHeight="1" x14ac:dyDescent="0.25">
      <c r="A96" s="10" t="s">
        <v>8</v>
      </c>
      <c r="B96" s="21"/>
      <c r="C96" s="17"/>
      <c r="D96" s="17"/>
      <c r="E96" s="17"/>
      <c r="F96" s="80" t="s">
        <v>204</v>
      </c>
      <c r="G96" s="11"/>
      <c r="H96" s="11"/>
      <c r="I96" s="11"/>
      <c r="J96" s="11"/>
      <c r="K96" s="11"/>
      <c r="L96" s="22"/>
    </row>
    <row r="97" spans="1:12" s="1" customFormat="1" ht="12.75" customHeight="1" thickBot="1" x14ac:dyDescent="0.3">
      <c r="A97" s="10" t="s">
        <v>9</v>
      </c>
      <c r="B97" s="21"/>
      <c r="C97" s="17"/>
      <c r="D97" s="17"/>
      <c r="E97" s="17"/>
      <c r="F97" s="81" t="s">
        <v>86</v>
      </c>
      <c r="G97" s="11"/>
      <c r="H97" s="11"/>
      <c r="I97" s="11"/>
      <c r="J97" s="11"/>
      <c r="K97" s="11"/>
      <c r="L97" s="22"/>
    </row>
    <row r="98" spans="1:12" s="1" customFormat="1" ht="27" customHeight="1" thickBot="1" x14ac:dyDescent="0.3">
      <c r="A98" s="10" t="s">
        <v>7</v>
      </c>
      <c r="B98" s="76">
        <f>1+MAX($B$13:B97)</f>
        <v>22</v>
      </c>
      <c r="C98" s="77" t="s">
        <v>207</v>
      </c>
      <c r="D98" s="77"/>
      <c r="E98" s="77" t="s">
        <v>102</v>
      </c>
      <c r="F98" s="78" t="s">
        <v>208</v>
      </c>
      <c r="G98" s="77" t="s">
        <v>103</v>
      </c>
      <c r="H98" s="82">
        <v>4</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204</v>
      </c>
      <c r="G100" s="11"/>
      <c r="H100" s="11"/>
      <c r="I100" s="11"/>
      <c r="J100" s="11"/>
      <c r="K100" s="11"/>
      <c r="L100" s="22"/>
    </row>
    <row r="101" spans="1:12" s="1" customFormat="1" ht="12.75" customHeight="1" thickBot="1" x14ac:dyDescent="0.3">
      <c r="A101" s="10" t="s">
        <v>9</v>
      </c>
      <c r="B101" s="23"/>
      <c r="C101" s="19"/>
      <c r="D101" s="19"/>
      <c r="E101" s="19"/>
      <c r="F101" s="81" t="s">
        <v>86</v>
      </c>
      <c r="G101" s="12"/>
      <c r="H101" s="12"/>
      <c r="I101" s="12"/>
      <c r="J101" s="12"/>
      <c r="K101" s="12"/>
      <c r="L101" s="24"/>
    </row>
    <row r="102" spans="1:12" s="1" customFormat="1" ht="23.25" thickBot="1" x14ac:dyDescent="0.3">
      <c r="A102" s="10" t="s">
        <v>7</v>
      </c>
      <c r="B102" s="76">
        <f>1+MAX($B$13:B101)</f>
        <v>23</v>
      </c>
      <c r="C102" s="77" t="s">
        <v>115</v>
      </c>
      <c r="D102" s="77"/>
      <c r="E102" s="77" t="s">
        <v>102</v>
      </c>
      <c r="F102" s="78" t="s">
        <v>116</v>
      </c>
      <c r="G102" s="77" t="s">
        <v>103</v>
      </c>
      <c r="H102" s="82">
        <v>1</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c r="G104" s="11"/>
      <c r="H104" s="11"/>
      <c r="I104" s="11"/>
      <c r="J104" s="11"/>
      <c r="K104" s="11"/>
      <c r="L104" s="22"/>
    </row>
    <row r="105" spans="1:12" s="1" customFormat="1" ht="12.75" customHeight="1" thickBot="1" x14ac:dyDescent="0.3">
      <c r="A105" s="10" t="s">
        <v>9</v>
      </c>
      <c r="B105" s="23"/>
      <c r="C105" s="19"/>
      <c r="D105" s="19"/>
      <c r="E105" s="19"/>
      <c r="F105" s="81" t="s">
        <v>86</v>
      </c>
      <c r="G105" s="12"/>
      <c r="H105" s="12"/>
      <c r="I105" s="12"/>
      <c r="J105" s="12"/>
      <c r="K105" s="12"/>
      <c r="L105" s="24"/>
    </row>
    <row r="106" spans="1:12" s="1" customFormat="1" ht="23.25" thickBot="1" x14ac:dyDescent="0.3">
      <c r="A106" s="10" t="s">
        <v>7</v>
      </c>
      <c r="B106" s="76">
        <f>1+MAX($B$13:B105)</f>
        <v>24</v>
      </c>
      <c r="C106" s="77" t="s">
        <v>117</v>
      </c>
      <c r="D106" s="77"/>
      <c r="E106" s="77" t="s">
        <v>102</v>
      </c>
      <c r="F106" s="78" t="s">
        <v>118</v>
      </c>
      <c r="G106" s="77" t="s">
        <v>103</v>
      </c>
      <c r="H106" s="82">
        <v>18</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c r="G108" s="11"/>
      <c r="H108" s="11"/>
      <c r="I108" s="11"/>
      <c r="J108" s="11"/>
      <c r="K108" s="11"/>
      <c r="L108" s="22"/>
    </row>
    <row r="109" spans="1:12" s="1" customFormat="1" ht="12.75" customHeight="1" thickBot="1" x14ac:dyDescent="0.3">
      <c r="A109" s="10" t="s">
        <v>9</v>
      </c>
      <c r="B109" s="23"/>
      <c r="C109" s="19"/>
      <c r="D109" s="19"/>
      <c r="E109" s="19"/>
      <c r="F109" s="81" t="s">
        <v>86</v>
      </c>
      <c r="G109" s="12"/>
      <c r="H109" s="12"/>
      <c r="I109" s="12"/>
      <c r="J109" s="12"/>
      <c r="K109" s="12"/>
      <c r="L109" s="24"/>
    </row>
    <row r="110" spans="1:12" s="1" customFormat="1" ht="13.5" customHeight="1" thickBot="1" x14ac:dyDescent="0.3">
      <c r="A110" s="10" t="s">
        <v>7</v>
      </c>
      <c r="B110" s="76">
        <f>1+MAX($B$13:B109)</f>
        <v>25</v>
      </c>
      <c r="C110" s="77" t="s">
        <v>119</v>
      </c>
      <c r="D110" s="77"/>
      <c r="E110" s="77" t="s">
        <v>102</v>
      </c>
      <c r="F110" s="78" t="s">
        <v>120</v>
      </c>
      <c r="G110" s="77" t="s">
        <v>121</v>
      </c>
      <c r="H110" s="82">
        <v>8</v>
      </c>
      <c r="I110" s="82"/>
      <c r="J110" s="82"/>
      <c r="K110" s="83"/>
      <c r="L110" s="84">
        <f>ROUND((ROUND(H110,3))*(ROUND(K110,2)),2)</f>
        <v>0</v>
      </c>
    </row>
    <row r="111" spans="1:12" s="1" customFormat="1" ht="12.75" customHeight="1" x14ac:dyDescent="0.25">
      <c r="A111" s="10" t="s">
        <v>6</v>
      </c>
      <c r="B111" s="21"/>
      <c r="C111" s="17"/>
      <c r="D111" s="17"/>
      <c r="E111" s="17"/>
      <c r="F111" s="79"/>
      <c r="G111" s="11"/>
      <c r="H111" s="11"/>
      <c r="I111" s="11"/>
      <c r="J111" s="11"/>
      <c r="K111" s="11"/>
      <c r="L111" s="22"/>
    </row>
    <row r="112" spans="1:12" s="1" customFormat="1" ht="12.75" customHeight="1" x14ac:dyDescent="0.25">
      <c r="A112" s="10" t="s">
        <v>8</v>
      </c>
      <c r="B112" s="21"/>
      <c r="C112" s="17"/>
      <c r="D112" s="17"/>
      <c r="E112" s="17"/>
      <c r="F112" s="80" t="s">
        <v>209</v>
      </c>
      <c r="G112" s="11"/>
      <c r="H112" s="11"/>
      <c r="I112" s="11"/>
      <c r="J112" s="11"/>
      <c r="K112" s="11"/>
      <c r="L112" s="22"/>
    </row>
    <row r="113" spans="1:12" s="1" customFormat="1" ht="12.75" customHeight="1" thickBot="1" x14ac:dyDescent="0.3">
      <c r="A113" s="10" t="s">
        <v>9</v>
      </c>
      <c r="B113" s="23"/>
      <c r="C113" s="19"/>
      <c r="D113" s="19"/>
      <c r="E113" s="19"/>
      <c r="F113" s="81" t="s">
        <v>86</v>
      </c>
      <c r="G113" s="12"/>
      <c r="H113" s="12"/>
      <c r="I113" s="12"/>
      <c r="J113" s="12"/>
      <c r="K113" s="12"/>
      <c r="L113" s="24"/>
    </row>
    <row r="114" spans="1:12" s="1" customFormat="1" ht="13.5" customHeight="1" thickBot="1" x14ac:dyDescent="0.3">
      <c r="A114" s="10" t="s">
        <v>7</v>
      </c>
      <c r="B114" s="76">
        <f>1+MAX($B$13:B113)</f>
        <v>26</v>
      </c>
      <c r="C114" s="77" t="s">
        <v>122</v>
      </c>
      <c r="D114" s="77"/>
      <c r="E114" s="77" t="s">
        <v>102</v>
      </c>
      <c r="F114" s="78" t="s">
        <v>123</v>
      </c>
      <c r="G114" s="77" t="s">
        <v>121</v>
      </c>
      <c r="H114" s="82">
        <v>4</v>
      </c>
      <c r="I114" s="82"/>
      <c r="J114" s="82"/>
      <c r="K114" s="83"/>
      <c r="L114" s="84">
        <f>ROUND((ROUND(H114,3))*(ROUND(K114,2)),2)</f>
        <v>0</v>
      </c>
    </row>
    <row r="115" spans="1:12" s="1" customFormat="1" ht="12.75" customHeight="1" x14ac:dyDescent="0.25">
      <c r="A115" s="10" t="s">
        <v>6</v>
      </c>
      <c r="B115" s="21"/>
      <c r="C115" s="17"/>
      <c r="D115" s="17"/>
      <c r="E115" s="17"/>
      <c r="F115" s="79"/>
      <c r="G115" s="11"/>
      <c r="H115" s="11"/>
      <c r="I115" s="11"/>
      <c r="J115" s="11"/>
      <c r="K115" s="11"/>
      <c r="L115" s="22"/>
    </row>
    <row r="116" spans="1:12" s="1" customFormat="1" ht="12.75" customHeight="1" x14ac:dyDescent="0.25">
      <c r="A116" s="10" t="s">
        <v>8</v>
      </c>
      <c r="B116" s="21"/>
      <c r="C116" s="17"/>
      <c r="D116" s="17"/>
      <c r="E116" s="17"/>
      <c r="F116" s="80" t="s">
        <v>210</v>
      </c>
      <c r="G116" s="11"/>
      <c r="H116" s="11"/>
      <c r="I116" s="11"/>
      <c r="J116" s="11"/>
      <c r="K116" s="11"/>
      <c r="L116" s="22"/>
    </row>
    <row r="117" spans="1:12" s="1" customFormat="1" ht="12.75" customHeight="1" thickBot="1" x14ac:dyDescent="0.3">
      <c r="A117" s="10" t="s">
        <v>9</v>
      </c>
      <c r="B117" s="23"/>
      <c r="C117" s="19"/>
      <c r="D117" s="19"/>
      <c r="E117" s="19"/>
      <c r="F117" s="81" t="s">
        <v>86</v>
      </c>
      <c r="G117" s="12"/>
      <c r="H117" s="12"/>
      <c r="I117" s="12"/>
      <c r="J117" s="12"/>
      <c r="K117" s="12"/>
      <c r="L117" s="24"/>
    </row>
    <row r="118" spans="1:12" s="1" customFormat="1" ht="13.5" customHeight="1" thickBot="1" x14ac:dyDescent="0.3">
      <c r="A118" s="10" t="s">
        <v>7</v>
      </c>
      <c r="B118" s="76">
        <f>1+MAX($B$13:B117)</f>
        <v>27</v>
      </c>
      <c r="C118" s="77" t="s">
        <v>124</v>
      </c>
      <c r="D118" s="77"/>
      <c r="E118" s="77" t="s">
        <v>102</v>
      </c>
      <c r="F118" s="78" t="s">
        <v>125</v>
      </c>
      <c r="G118" s="77" t="s">
        <v>121</v>
      </c>
      <c r="H118" s="82">
        <v>16</v>
      </c>
      <c r="I118" s="82"/>
      <c r="J118" s="82"/>
      <c r="K118" s="83"/>
      <c r="L118" s="84">
        <f>ROUND((ROUND(H118,3))*(ROUND(K118,2)),2)</f>
        <v>0</v>
      </c>
    </row>
    <row r="119" spans="1:12" s="1" customFormat="1" ht="12.75" customHeight="1" x14ac:dyDescent="0.25">
      <c r="A119" s="10" t="s">
        <v>6</v>
      </c>
      <c r="B119" s="21"/>
      <c r="C119" s="17"/>
      <c r="D119" s="17"/>
      <c r="E119" s="17"/>
      <c r="F119" s="79"/>
      <c r="G119" s="11"/>
      <c r="H119" s="11"/>
      <c r="I119" s="11"/>
      <c r="J119" s="11"/>
      <c r="K119" s="11"/>
      <c r="L119" s="22"/>
    </row>
    <row r="120" spans="1:12" s="1" customFormat="1" ht="12.75" customHeight="1" x14ac:dyDescent="0.25">
      <c r="A120" s="10" t="s">
        <v>8</v>
      </c>
      <c r="B120" s="21"/>
      <c r="C120" s="17"/>
      <c r="D120" s="17"/>
      <c r="E120" s="17"/>
      <c r="F120" s="80" t="s">
        <v>211</v>
      </c>
      <c r="G120" s="11"/>
      <c r="H120" s="11"/>
      <c r="I120" s="11"/>
      <c r="J120" s="11"/>
      <c r="K120" s="11"/>
      <c r="L120" s="22"/>
    </row>
    <row r="121" spans="1:12" s="1" customFormat="1" ht="12.75" customHeight="1" thickBot="1" x14ac:dyDescent="0.3">
      <c r="A121" s="10" t="s">
        <v>9</v>
      </c>
      <c r="B121" s="23"/>
      <c r="C121" s="19"/>
      <c r="D121" s="19"/>
      <c r="E121" s="19"/>
      <c r="F121" s="81" t="s">
        <v>86</v>
      </c>
      <c r="G121" s="12"/>
      <c r="H121" s="12"/>
      <c r="I121" s="12"/>
      <c r="J121" s="12"/>
      <c r="K121" s="12"/>
      <c r="L121" s="24"/>
    </row>
    <row r="122" spans="1:12" s="1" customFormat="1" ht="13.5" customHeight="1" thickBot="1" x14ac:dyDescent="0.3">
      <c r="A122" s="10" t="s">
        <v>7</v>
      </c>
      <c r="B122" s="76">
        <f>1+MAX($B$13:B121)</f>
        <v>28</v>
      </c>
      <c r="C122" s="77" t="s">
        <v>126</v>
      </c>
      <c r="D122" s="77"/>
      <c r="E122" s="77" t="s">
        <v>102</v>
      </c>
      <c r="F122" s="78" t="s">
        <v>127</v>
      </c>
      <c r="G122" s="77" t="s">
        <v>103</v>
      </c>
      <c r="H122" s="82">
        <v>10</v>
      </c>
      <c r="I122" s="82"/>
      <c r="J122" s="82"/>
      <c r="K122" s="83"/>
      <c r="L122" s="84">
        <f>ROUND((ROUND(H122,3))*(ROUND(K122,2)),2)</f>
        <v>0</v>
      </c>
    </row>
    <row r="123" spans="1:12" s="1" customFormat="1" ht="12.75" customHeight="1" x14ac:dyDescent="0.25">
      <c r="A123" s="10" t="s">
        <v>6</v>
      </c>
      <c r="B123" s="21"/>
      <c r="C123" s="17"/>
      <c r="D123" s="17"/>
      <c r="E123" s="17"/>
      <c r="F123" s="79"/>
      <c r="G123" s="11"/>
      <c r="H123" s="11"/>
      <c r="I123" s="11"/>
      <c r="J123" s="11"/>
      <c r="K123" s="11"/>
      <c r="L123" s="22"/>
    </row>
    <row r="124" spans="1:12" s="1" customFormat="1" ht="12.75" customHeight="1" x14ac:dyDescent="0.25">
      <c r="A124" s="10" t="s">
        <v>8</v>
      </c>
      <c r="B124" s="21"/>
      <c r="C124" s="17"/>
      <c r="D124" s="17"/>
      <c r="E124" s="17"/>
      <c r="F124" s="80"/>
      <c r="G124" s="11"/>
      <c r="H124" s="11"/>
      <c r="I124" s="11"/>
      <c r="J124" s="11"/>
      <c r="K124" s="11"/>
      <c r="L124" s="22"/>
    </row>
    <row r="125" spans="1:12" s="1" customFormat="1" ht="12.75" customHeight="1" thickBot="1" x14ac:dyDescent="0.3">
      <c r="A125" s="10" t="s">
        <v>9</v>
      </c>
      <c r="B125" s="23"/>
      <c r="C125" s="19"/>
      <c r="D125" s="19"/>
      <c r="E125" s="19"/>
      <c r="F125" s="81" t="s">
        <v>86</v>
      </c>
      <c r="G125" s="12"/>
      <c r="H125" s="12"/>
      <c r="I125" s="12"/>
      <c r="J125" s="12"/>
      <c r="K125" s="12"/>
      <c r="L125" s="24"/>
    </row>
    <row r="126" spans="1:12" s="1" customFormat="1" ht="27.75" customHeight="1" thickBot="1" x14ac:dyDescent="0.3">
      <c r="A126" s="10" t="s">
        <v>7</v>
      </c>
      <c r="B126" s="76">
        <f>1+MAX($B$13:B125)</f>
        <v>29</v>
      </c>
      <c r="C126" s="77" t="s">
        <v>192</v>
      </c>
      <c r="D126" s="77"/>
      <c r="E126" s="77" t="s">
        <v>102</v>
      </c>
      <c r="F126" s="78" t="s">
        <v>193</v>
      </c>
      <c r="G126" s="77" t="s">
        <v>103</v>
      </c>
      <c r="H126" s="82">
        <v>25</v>
      </c>
      <c r="I126" s="82"/>
      <c r="J126" s="82"/>
      <c r="K126" s="83"/>
      <c r="L126" s="84">
        <f>ROUND((ROUND(H126,3))*(ROUND(K126,2)),2)</f>
        <v>0</v>
      </c>
    </row>
    <row r="127" spans="1:12" s="1" customFormat="1" ht="12.75" customHeight="1" x14ac:dyDescent="0.25">
      <c r="A127" s="10" t="s">
        <v>6</v>
      </c>
      <c r="B127" s="21"/>
      <c r="C127" s="17"/>
      <c r="D127" s="17"/>
      <c r="E127" s="17"/>
      <c r="F127" s="79"/>
      <c r="G127" s="11"/>
      <c r="H127" s="11"/>
      <c r="I127" s="11"/>
      <c r="J127" s="11"/>
      <c r="K127" s="11"/>
      <c r="L127" s="22"/>
    </row>
    <row r="128" spans="1:12" s="1" customFormat="1" ht="12.75" customHeight="1" x14ac:dyDescent="0.25">
      <c r="A128" s="10" t="s">
        <v>8</v>
      </c>
      <c r="B128" s="21"/>
      <c r="C128" s="17"/>
      <c r="D128" s="17"/>
      <c r="E128" s="17"/>
      <c r="F128" s="80" t="s">
        <v>204</v>
      </c>
      <c r="G128" s="11"/>
      <c r="H128" s="11"/>
      <c r="I128" s="11"/>
      <c r="J128" s="11"/>
      <c r="K128" s="11"/>
      <c r="L128" s="22"/>
    </row>
    <row r="129" spans="1:12" s="1" customFormat="1" ht="12.75" customHeight="1" thickBot="1" x14ac:dyDescent="0.3">
      <c r="A129" s="10" t="s">
        <v>9</v>
      </c>
      <c r="B129" s="23"/>
      <c r="C129" s="19"/>
      <c r="D129" s="19"/>
      <c r="E129" s="19"/>
      <c r="F129" s="81" t="s">
        <v>86</v>
      </c>
      <c r="G129" s="12"/>
      <c r="H129" s="12"/>
      <c r="I129" s="12"/>
      <c r="J129" s="12"/>
      <c r="K129" s="12"/>
      <c r="L129" s="24"/>
    </row>
    <row r="130" spans="1:12" s="1" customFormat="1" ht="28.5" customHeight="1" thickBot="1" x14ac:dyDescent="0.3">
      <c r="A130" s="10" t="s">
        <v>7</v>
      </c>
      <c r="B130" s="76">
        <f>1+MAX($B$13:B129)</f>
        <v>30</v>
      </c>
      <c r="C130" s="77" t="s">
        <v>194</v>
      </c>
      <c r="D130" s="77"/>
      <c r="E130" s="77" t="s">
        <v>102</v>
      </c>
      <c r="F130" s="78" t="s">
        <v>195</v>
      </c>
      <c r="G130" s="77" t="s">
        <v>103</v>
      </c>
      <c r="H130" s="82">
        <v>4</v>
      </c>
      <c r="I130" s="82"/>
      <c r="J130" s="82"/>
      <c r="K130" s="83"/>
      <c r="L130" s="84">
        <f>ROUND((ROUND(H130,3))*(ROUND(K130,2)),2)</f>
        <v>0</v>
      </c>
    </row>
    <row r="131" spans="1:12" s="1" customFormat="1" ht="12.75" customHeight="1" x14ac:dyDescent="0.25">
      <c r="A131" s="10" t="s">
        <v>6</v>
      </c>
      <c r="B131" s="21"/>
      <c r="C131" s="17"/>
      <c r="D131" s="17"/>
      <c r="E131" s="17"/>
      <c r="F131" s="79"/>
      <c r="G131" s="11"/>
      <c r="H131" s="11"/>
      <c r="I131" s="11"/>
      <c r="J131" s="11"/>
      <c r="K131" s="11"/>
      <c r="L131" s="22"/>
    </row>
    <row r="132" spans="1:12" s="1" customFormat="1" ht="12.75" customHeight="1" x14ac:dyDescent="0.25">
      <c r="A132" s="10" t="s">
        <v>8</v>
      </c>
      <c r="B132" s="21"/>
      <c r="C132" s="17"/>
      <c r="D132" s="17"/>
      <c r="E132" s="17"/>
      <c r="F132" s="80" t="s">
        <v>204</v>
      </c>
      <c r="G132" s="11"/>
      <c r="H132" s="11"/>
      <c r="I132" s="11"/>
      <c r="J132" s="11"/>
      <c r="K132" s="11"/>
      <c r="L132" s="22"/>
    </row>
    <row r="133" spans="1:12" s="1" customFormat="1" ht="12.75" customHeight="1" thickBot="1" x14ac:dyDescent="0.3">
      <c r="A133" s="10" t="s">
        <v>9</v>
      </c>
      <c r="B133" s="23"/>
      <c r="C133" s="19"/>
      <c r="D133" s="19"/>
      <c r="E133" s="19"/>
      <c r="F133" s="81" t="s">
        <v>86</v>
      </c>
      <c r="G133" s="12"/>
      <c r="H133" s="12"/>
      <c r="I133" s="12"/>
      <c r="J133" s="12"/>
      <c r="K133" s="12"/>
      <c r="L133" s="24"/>
    </row>
    <row r="134" spans="1:12" s="1" customFormat="1" ht="40.5" customHeight="1" thickBot="1" x14ac:dyDescent="0.3">
      <c r="A134" s="10" t="s">
        <v>7</v>
      </c>
      <c r="B134" s="76">
        <f>1+MAX($B$13:B133)</f>
        <v>31</v>
      </c>
      <c r="C134" s="77" t="s">
        <v>196</v>
      </c>
      <c r="D134" s="77"/>
      <c r="E134" s="77" t="s">
        <v>102</v>
      </c>
      <c r="F134" s="78" t="s">
        <v>197</v>
      </c>
      <c r="G134" s="77" t="s">
        <v>121</v>
      </c>
      <c r="H134" s="82">
        <v>16</v>
      </c>
      <c r="I134" s="82"/>
      <c r="J134" s="82"/>
      <c r="K134" s="83"/>
      <c r="L134" s="84">
        <f>ROUND((ROUND(H134,3))*(ROUND(K134,2)),2)</f>
        <v>0</v>
      </c>
    </row>
    <row r="135" spans="1:12" s="1" customFormat="1" ht="12.75" customHeight="1" x14ac:dyDescent="0.25">
      <c r="A135" s="10" t="s">
        <v>6</v>
      </c>
      <c r="B135" s="21"/>
      <c r="C135" s="17"/>
      <c r="D135" s="17"/>
      <c r="E135" s="17"/>
      <c r="F135" s="79"/>
      <c r="G135" s="11"/>
      <c r="H135" s="11"/>
      <c r="I135" s="11"/>
      <c r="J135" s="11"/>
      <c r="K135" s="11"/>
      <c r="L135" s="22"/>
    </row>
    <row r="136" spans="1:12" s="1" customFormat="1" ht="12.75" customHeight="1" x14ac:dyDescent="0.25">
      <c r="A136" s="10" t="s">
        <v>8</v>
      </c>
      <c r="B136" s="21"/>
      <c r="C136" s="17"/>
      <c r="D136" s="17"/>
      <c r="E136" s="17"/>
      <c r="F136" s="80" t="s">
        <v>212</v>
      </c>
      <c r="G136" s="11"/>
      <c r="H136" s="11"/>
      <c r="I136" s="11"/>
      <c r="J136" s="11"/>
      <c r="K136" s="11"/>
      <c r="L136" s="22"/>
    </row>
    <row r="137" spans="1:12" s="1" customFormat="1" ht="12.75" customHeight="1" thickBot="1" x14ac:dyDescent="0.3">
      <c r="A137" s="10" t="s">
        <v>9</v>
      </c>
      <c r="B137" s="23"/>
      <c r="C137" s="19"/>
      <c r="D137" s="19"/>
      <c r="E137" s="19"/>
      <c r="F137" s="81" t="s">
        <v>86</v>
      </c>
      <c r="G137" s="12"/>
      <c r="H137" s="12"/>
      <c r="I137" s="12"/>
      <c r="J137" s="12"/>
      <c r="K137" s="12"/>
      <c r="L137" s="24"/>
    </row>
    <row r="138" spans="1:12" s="1" customFormat="1" ht="40.5" customHeight="1" thickBot="1" x14ac:dyDescent="0.3">
      <c r="A138" s="10" t="s">
        <v>7</v>
      </c>
      <c r="B138" s="76">
        <f>1+MAX($B$13:B137)</f>
        <v>32</v>
      </c>
      <c r="C138" s="77" t="s">
        <v>222</v>
      </c>
      <c r="D138" s="77"/>
      <c r="E138" s="77" t="s">
        <v>102</v>
      </c>
      <c r="F138" s="78" t="s">
        <v>223</v>
      </c>
      <c r="G138" s="77" t="s">
        <v>110</v>
      </c>
      <c r="H138" s="82">
        <v>625</v>
      </c>
      <c r="I138" s="82"/>
      <c r="J138" s="82"/>
      <c r="K138" s="83"/>
      <c r="L138" s="84">
        <f>ROUND((ROUND(H138,3))*(ROUND(K138,2)),2)</f>
        <v>0</v>
      </c>
    </row>
    <row r="139" spans="1:12" s="1" customFormat="1" ht="12.75" customHeight="1" x14ac:dyDescent="0.25">
      <c r="A139" s="10" t="s">
        <v>6</v>
      </c>
      <c r="B139" s="21"/>
      <c r="C139" s="17"/>
      <c r="D139" s="17"/>
      <c r="E139" s="17"/>
      <c r="F139" s="79"/>
      <c r="G139" s="11"/>
      <c r="H139" s="11"/>
      <c r="I139" s="11"/>
      <c r="J139" s="11"/>
      <c r="K139" s="11"/>
      <c r="L139" s="22"/>
    </row>
    <row r="140" spans="1:12" s="1" customFormat="1" ht="12.75" customHeight="1" x14ac:dyDescent="0.25">
      <c r="A140" s="10" t="s">
        <v>8</v>
      </c>
      <c r="B140" s="21"/>
      <c r="C140" s="17"/>
      <c r="D140" s="17"/>
      <c r="E140" s="17"/>
      <c r="F140" s="80" t="s">
        <v>215</v>
      </c>
      <c r="G140" s="11"/>
      <c r="H140" s="11"/>
      <c r="I140" s="11"/>
      <c r="J140" s="11"/>
      <c r="K140" s="11"/>
      <c r="L140" s="22"/>
    </row>
    <row r="141" spans="1:12" s="1" customFormat="1" ht="12.75" customHeight="1" thickBot="1" x14ac:dyDescent="0.3">
      <c r="A141" s="10" t="s">
        <v>9</v>
      </c>
      <c r="B141" s="23"/>
      <c r="C141" s="19"/>
      <c r="D141" s="19"/>
      <c r="E141" s="19"/>
      <c r="F141" s="81" t="s">
        <v>86</v>
      </c>
      <c r="G141" s="12"/>
      <c r="H141" s="12"/>
      <c r="I141" s="12"/>
      <c r="J141" s="12"/>
      <c r="K141" s="12"/>
      <c r="L141" s="24"/>
    </row>
    <row r="142" spans="1:12" s="1" customFormat="1" ht="26.25" customHeight="1" thickBot="1" x14ac:dyDescent="0.3">
      <c r="A142" s="10" t="s">
        <v>7</v>
      </c>
      <c r="B142" s="76">
        <f>1+MAX($B$13:B141)</f>
        <v>33</v>
      </c>
      <c r="C142" s="77" t="s">
        <v>198</v>
      </c>
      <c r="D142" s="77"/>
      <c r="E142" s="77" t="s">
        <v>102</v>
      </c>
      <c r="F142" s="78" t="s">
        <v>199</v>
      </c>
      <c r="G142" s="77" t="s">
        <v>103</v>
      </c>
      <c r="H142" s="82">
        <v>1</v>
      </c>
      <c r="I142" s="82"/>
      <c r="J142" s="82"/>
      <c r="K142" s="83"/>
      <c r="L142" s="84">
        <f>ROUND((ROUND(H142,3))*(ROUND(K142,2)),2)</f>
        <v>0</v>
      </c>
    </row>
    <row r="143" spans="1:12" s="1" customFormat="1" ht="12.75" customHeight="1" x14ac:dyDescent="0.25">
      <c r="A143" s="10" t="s">
        <v>6</v>
      </c>
      <c r="B143" s="21"/>
      <c r="C143" s="17"/>
      <c r="D143" s="17"/>
      <c r="E143" s="17"/>
      <c r="F143" s="79"/>
      <c r="G143" s="11"/>
      <c r="H143" s="11"/>
      <c r="I143" s="11"/>
      <c r="J143" s="11"/>
      <c r="K143" s="11"/>
      <c r="L143" s="22"/>
    </row>
    <row r="144" spans="1:12" s="1" customFormat="1" ht="12.75" customHeight="1" x14ac:dyDescent="0.25">
      <c r="A144" s="10" t="s">
        <v>8</v>
      </c>
      <c r="B144" s="21"/>
      <c r="C144" s="17"/>
      <c r="D144" s="17"/>
      <c r="E144" s="17"/>
      <c r="F144" s="80"/>
      <c r="G144" s="11"/>
      <c r="H144" s="11"/>
      <c r="I144" s="11"/>
      <c r="J144" s="11"/>
      <c r="K144" s="11"/>
      <c r="L144" s="22"/>
    </row>
    <row r="145" spans="1:12" s="1" customFormat="1" ht="12.75" customHeight="1" thickBot="1" x14ac:dyDescent="0.3">
      <c r="A145" s="10" t="s">
        <v>9</v>
      </c>
      <c r="B145" s="23"/>
      <c r="C145" s="19"/>
      <c r="D145" s="19"/>
      <c r="E145" s="19"/>
      <c r="F145" s="81" t="s">
        <v>86</v>
      </c>
      <c r="G145" s="12"/>
      <c r="H145" s="12"/>
      <c r="I145" s="12"/>
      <c r="J145" s="12"/>
      <c r="K145" s="12"/>
      <c r="L145" s="24"/>
    </row>
    <row r="146" spans="1:12" ht="13.5" thickBot="1" x14ac:dyDescent="0.25">
      <c r="A146" s="89" t="s">
        <v>32</v>
      </c>
      <c r="B146" s="95" t="s">
        <v>104</v>
      </c>
      <c r="C146" s="96" t="s">
        <v>105</v>
      </c>
      <c r="D146" s="97"/>
      <c r="E146" s="97"/>
      <c r="F146" s="98" t="s">
        <v>107</v>
      </c>
      <c r="G146" s="99"/>
      <c r="H146" s="99"/>
      <c r="I146" s="99"/>
      <c r="J146" s="99"/>
      <c r="K146" s="99"/>
      <c r="L146" s="100">
        <f>SUM(L14:L145)</f>
        <v>0</v>
      </c>
    </row>
    <row r="147" spans="1:12" ht="19.5" customHeight="1" thickBot="1" x14ac:dyDescent="0.25">
      <c r="A147" s="13" t="s">
        <v>32</v>
      </c>
      <c r="B147" s="90" t="s">
        <v>21</v>
      </c>
      <c r="C147" s="91">
        <v>1</v>
      </c>
      <c r="D147" s="92"/>
      <c r="E147" s="92"/>
      <c r="F147" s="91" t="s">
        <v>10</v>
      </c>
      <c r="G147" s="93"/>
      <c r="H147" s="93"/>
      <c r="I147" s="93"/>
      <c r="J147" s="93"/>
      <c r="K147" s="93"/>
      <c r="L147" s="94"/>
    </row>
    <row r="148" spans="1:12" ht="13.5" customHeight="1" thickBot="1" x14ac:dyDescent="0.25">
      <c r="A148" s="10" t="s">
        <v>7</v>
      </c>
      <c r="B148" s="76">
        <f>1+MAX($B$13:B147)</f>
        <v>34</v>
      </c>
      <c r="C148" s="77" t="s">
        <v>128</v>
      </c>
      <c r="D148" s="77"/>
      <c r="E148" s="77" t="s">
        <v>102</v>
      </c>
      <c r="F148" s="78" t="s">
        <v>129</v>
      </c>
      <c r="G148" s="77" t="s">
        <v>130</v>
      </c>
      <c r="H148" s="82">
        <f>(100*300*48+35*50*645+35*90*(480-315)+65*150*93+80*250* 17)*0.0001</f>
        <v>433.52500000000003</v>
      </c>
      <c r="I148" s="103"/>
      <c r="J148" s="82"/>
      <c r="K148" s="83"/>
      <c r="L148" s="84">
        <f>ROUND((ROUND(H148,3))*(ROUND(K148,2)),2)</f>
        <v>0</v>
      </c>
    </row>
    <row r="149" spans="1:12" ht="12.75" customHeight="1" x14ac:dyDescent="0.2">
      <c r="A149" s="10" t="s">
        <v>6</v>
      </c>
      <c r="B149" s="21"/>
      <c r="C149" s="17"/>
      <c r="D149" s="17"/>
      <c r="E149" s="17"/>
      <c r="F149" s="79"/>
      <c r="G149" s="11"/>
      <c r="H149" s="11"/>
      <c r="I149" s="11"/>
      <c r="J149" s="11"/>
      <c r="K149" s="11"/>
      <c r="L149" s="22"/>
    </row>
    <row r="150" spans="1:12" ht="12.75" customHeight="1" x14ac:dyDescent="0.2">
      <c r="A150" s="10" t="s">
        <v>8</v>
      </c>
      <c r="B150" s="21"/>
      <c r="C150" s="17"/>
      <c r="D150" s="17"/>
      <c r="E150" s="17"/>
      <c r="F150" s="80" t="s">
        <v>232</v>
      </c>
      <c r="G150" s="11"/>
      <c r="H150" s="11"/>
      <c r="I150" s="11"/>
      <c r="J150" s="11"/>
      <c r="K150" s="11"/>
      <c r="L150" s="22"/>
    </row>
    <row r="151" spans="1:12" ht="12.75" customHeight="1" thickBot="1" x14ac:dyDescent="0.25">
      <c r="A151" s="10" t="s">
        <v>9</v>
      </c>
      <c r="B151" s="23"/>
      <c r="C151" s="19"/>
      <c r="D151" s="19"/>
      <c r="E151" s="19"/>
      <c r="F151" s="81" t="s">
        <v>86</v>
      </c>
      <c r="G151" s="12"/>
      <c r="H151" s="12"/>
      <c r="I151" s="12"/>
      <c r="J151" s="12"/>
      <c r="K151" s="12"/>
      <c r="L151" s="24"/>
    </row>
    <row r="152" spans="1:12" ht="13.5" customHeight="1" thickBot="1" x14ac:dyDescent="0.25">
      <c r="A152" s="10" t="s">
        <v>7</v>
      </c>
      <c r="B152" s="76">
        <f>1+MAX($B$13:B151)</f>
        <v>35</v>
      </c>
      <c r="C152" s="77" t="s">
        <v>229</v>
      </c>
      <c r="D152" s="77"/>
      <c r="E152" s="77" t="s">
        <v>102</v>
      </c>
      <c r="F152" s="78" t="s">
        <v>230</v>
      </c>
      <c r="G152" s="77" t="s">
        <v>130</v>
      </c>
      <c r="H152" s="82">
        <f>(35*90*(315))*0.0001</f>
        <v>99.225000000000009</v>
      </c>
      <c r="I152" s="103"/>
      <c r="J152" s="82"/>
      <c r="K152" s="83"/>
      <c r="L152" s="84">
        <f>ROUND((ROUND(H152,3))*(ROUND(K152,2)),2)</f>
        <v>0</v>
      </c>
    </row>
    <row r="153" spans="1:12" ht="12.75" customHeight="1" x14ac:dyDescent="0.2">
      <c r="A153" s="10" t="s">
        <v>6</v>
      </c>
      <c r="B153" s="21"/>
      <c r="C153" s="17"/>
      <c r="D153" s="17"/>
      <c r="E153" s="17"/>
      <c r="F153" s="79"/>
      <c r="G153" s="11"/>
      <c r="H153" s="11"/>
      <c r="I153" s="11"/>
      <c r="J153" s="11"/>
      <c r="K153" s="11"/>
      <c r="L153" s="22"/>
    </row>
    <row r="154" spans="1:12" ht="12.75" customHeight="1" x14ac:dyDescent="0.2">
      <c r="A154" s="10" t="s">
        <v>8</v>
      </c>
      <c r="B154" s="21"/>
      <c r="C154" s="17"/>
      <c r="D154" s="17"/>
      <c r="E154" s="17"/>
      <c r="F154" s="80" t="s">
        <v>231</v>
      </c>
      <c r="G154" s="11"/>
      <c r="H154" s="11"/>
      <c r="I154" s="11"/>
      <c r="J154" s="11"/>
      <c r="K154" s="11"/>
      <c r="L154" s="22"/>
    </row>
    <row r="155" spans="1:12" ht="12.75" customHeight="1" thickBot="1" x14ac:dyDescent="0.25">
      <c r="A155" s="10" t="s">
        <v>9</v>
      </c>
      <c r="B155" s="23"/>
      <c r="C155" s="19"/>
      <c r="D155" s="19"/>
      <c r="E155" s="19"/>
      <c r="F155" s="81" t="s">
        <v>86</v>
      </c>
      <c r="G155" s="12"/>
      <c r="H155" s="12"/>
      <c r="I155" s="12"/>
      <c r="J155" s="12"/>
      <c r="K155" s="12"/>
      <c r="L155" s="24"/>
    </row>
    <row r="156" spans="1:12" ht="13.5" customHeight="1" thickBot="1" x14ac:dyDescent="0.25">
      <c r="A156" s="10" t="s">
        <v>7</v>
      </c>
      <c r="B156" s="76">
        <f>1+MAX($B$13:B155)</f>
        <v>36</v>
      </c>
      <c r="C156" s="77" t="s">
        <v>131</v>
      </c>
      <c r="D156" s="77"/>
      <c r="E156" s="77" t="s">
        <v>102</v>
      </c>
      <c r="F156" s="78" t="s">
        <v>132</v>
      </c>
      <c r="G156" s="77" t="s">
        <v>130</v>
      </c>
      <c r="H156" s="82">
        <f>4*0.5</f>
        <v>2</v>
      </c>
      <c r="I156" s="82"/>
      <c r="J156" s="82"/>
      <c r="K156" s="83"/>
      <c r="L156" s="84">
        <f>ROUND((ROUND(H156,3))*(ROUND(K156,2)),2)</f>
        <v>0</v>
      </c>
    </row>
    <row r="157" spans="1:12" ht="12.75" customHeight="1" x14ac:dyDescent="0.2">
      <c r="A157" s="10" t="s">
        <v>6</v>
      </c>
      <c r="B157" s="21"/>
      <c r="C157" s="17"/>
      <c r="D157" s="17"/>
      <c r="E157" s="17"/>
      <c r="F157" s="79"/>
      <c r="G157" s="11"/>
      <c r="H157" s="11"/>
      <c r="I157" s="11"/>
      <c r="J157" s="11"/>
      <c r="K157" s="11"/>
      <c r="L157" s="22"/>
    </row>
    <row r="158" spans="1:12" ht="12.75" customHeight="1" x14ac:dyDescent="0.2">
      <c r="A158" s="10" t="s">
        <v>8</v>
      </c>
      <c r="B158" s="21"/>
      <c r="C158" s="17"/>
      <c r="D158" s="17"/>
      <c r="E158" s="17"/>
      <c r="F158" s="80" t="s">
        <v>213</v>
      </c>
      <c r="G158" s="11"/>
      <c r="H158" s="11"/>
      <c r="I158" s="11"/>
      <c r="J158" s="11"/>
      <c r="K158" s="11"/>
      <c r="L158" s="22"/>
    </row>
    <row r="159" spans="1:12" ht="12.75" customHeight="1" thickBot="1" x14ac:dyDescent="0.25">
      <c r="A159" s="10" t="s">
        <v>9</v>
      </c>
      <c r="B159" s="23"/>
      <c r="C159" s="19"/>
      <c r="D159" s="19"/>
      <c r="E159" s="19"/>
      <c r="F159" s="81" t="s">
        <v>86</v>
      </c>
      <c r="G159" s="12"/>
      <c r="H159" s="12"/>
      <c r="I159" s="12"/>
      <c r="J159" s="12"/>
      <c r="K159" s="12"/>
      <c r="L159" s="24"/>
    </row>
    <row r="160" spans="1:12" ht="13.5" customHeight="1" thickBot="1" x14ac:dyDescent="0.25">
      <c r="A160" s="10" t="s">
        <v>7</v>
      </c>
      <c r="B160" s="76">
        <f>1+MAX($B$13:B159)</f>
        <v>37</v>
      </c>
      <c r="C160" s="77" t="s">
        <v>133</v>
      </c>
      <c r="D160" s="77"/>
      <c r="E160" s="77" t="s">
        <v>102</v>
      </c>
      <c r="F160" s="78" t="s">
        <v>134</v>
      </c>
      <c r="G160" s="77" t="s">
        <v>130</v>
      </c>
      <c r="H160" s="82">
        <f>(100*300*48+35*50*645+35*90*480+65*150*93+80*250* 17)*0.0001*80%</f>
        <v>426.20000000000005</v>
      </c>
      <c r="I160" s="82"/>
      <c r="J160" s="82"/>
      <c r="K160" s="83"/>
      <c r="L160" s="84">
        <f>ROUND((ROUND(H160,3))*(ROUND(K160,2)),2)</f>
        <v>0</v>
      </c>
    </row>
    <row r="161" spans="1:12" ht="12.75" customHeight="1" x14ac:dyDescent="0.2">
      <c r="A161" s="10" t="s">
        <v>6</v>
      </c>
      <c r="B161" s="21"/>
      <c r="C161" s="17"/>
      <c r="D161" s="17"/>
      <c r="E161" s="17"/>
      <c r="F161" s="79"/>
      <c r="G161" s="11"/>
      <c r="H161" s="11"/>
      <c r="I161" s="11"/>
      <c r="J161" s="11"/>
      <c r="K161" s="11"/>
      <c r="L161" s="22"/>
    </row>
    <row r="162" spans="1:12" ht="12.75" customHeight="1" x14ac:dyDescent="0.2">
      <c r="A162" s="10" t="s">
        <v>8</v>
      </c>
      <c r="B162" s="21"/>
      <c r="C162" s="17"/>
      <c r="D162" s="17"/>
      <c r="E162" s="17"/>
      <c r="F162" s="80" t="s">
        <v>214</v>
      </c>
      <c r="G162" s="11"/>
      <c r="H162" s="11"/>
      <c r="I162" s="11"/>
      <c r="J162" s="11"/>
      <c r="K162" s="11"/>
      <c r="L162" s="22"/>
    </row>
    <row r="163" spans="1:12" ht="12.75" customHeight="1" thickBot="1" x14ac:dyDescent="0.25">
      <c r="A163" s="10" t="s">
        <v>9</v>
      </c>
      <c r="B163" s="23"/>
      <c r="C163" s="19"/>
      <c r="D163" s="19"/>
      <c r="E163" s="19"/>
      <c r="F163" s="81" t="s">
        <v>86</v>
      </c>
      <c r="G163" s="12"/>
      <c r="H163" s="12"/>
      <c r="I163" s="12"/>
      <c r="J163" s="12"/>
      <c r="K163" s="12"/>
      <c r="L163" s="24"/>
    </row>
    <row r="164" spans="1:12" ht="13.5" customHeight="1" thickBot="1" x14ac:dyDescent="0.25">
      <c r="A164" s="10" t="s">
        <v>7</v>
      </c>
      <c r="B164" s="76">
        <f>1+MAX($B$13:B163)</f>
        <v>38</v>
      </c>
      <c r="C164" s="77" t="s">
        <v>135</v>
      </c>
      <c r="D164" s="77"/>
      <c r="E164" s="77" t="s">
        <v>102</v>
      </c>
      <c r="F164" s="78" t="s">
        <v>136</v>
      </c>
      <c r="G164" s="77" t="s">
        <v>110</v>
      </c>
      <c r="H164" s="82">
        <v>1102</v>
      </c>
      <c r="I164" s="82"/>
      <c r="J164" s="82"/>
      <c r="K164" s="83"/>
      <c r="L164" s="84">
        <f>ROUND((ROUND(H164,3))*(ROUND(K164,2)),2)</f>
        <v>0</v>
      </c>
    </row>
    <row r="165" spans="1:12" ht="12.75" customHeight="1" x14ac:dyDescent="0.2">
      <c r="A165" s="10" t="s">
        <v>6</v>
      </c>
      <c r="B165" s="21"/>
      <c r="C165" s="17"/>
      <c r="D165" s="17"/>
      <c r="E165" s="17"/>
      <c r="F165" s="79" t="s">
        <v>217</v>
      </c>
      <c r="G165" s="11"/>
      <c r="H165" s="11"/>
      <c r="I165" s="11"/>
      <c r="J165" s="11"/>
      <c r="K165" s="11"/>
      <c r="L165" s="22"/>
    </row>
    <row r="166" spans="1:12" ht="12.75" customHeight="1" x14ac:dyDescent="0.2">
      <c r="A166" s="10" t="s">
        <v>8</v>
      </c>
      <c r="B166" s="21"/>
      <c r="C166" s="17"/>
      <c r="D166" s="17"/>
      <c r="E166" s="17"/>
      <c r="F166" s="80" t="s">
        <v>215</v>
      </c>
      <c r="G166" s="11"/>
      <c r="H166" s="11"/>
      <c r="I166" s="11"/>
      <c r="J166" s="11"/>
      <c r="K166" s="11"/>
      <c r="L166" s="22"/>
    </row>
    <row r="167" spans="1:12" ht="12.75" customHeight="1" thickBot="1" x14ac:dyDescent="0.25">
      <c r="A167" s="10" t="s">
        <v>9</v>
      </c>
      <c r="B167" s="23"/>
      <c r="C167" s="19"/>
      <c r="D167" s="19"/>
      <c r="E167" s="19"/>
      <c r="F167" s="81" t="s">
        <v>86</v>
      </c>
      <c r="G167" s="12"/>
      <c r="H167" s="12"/>
      <c r="I167" s="12"/>
      <c r="J167" s="12"/>
      <c r="K167" s="12"/>
      <c r="L167" s="24"/>
    </row>
    <row r="168" spans="1:12" ht="13.5" customHeight="1" thickBot="1" x14ac:dyDescent="0.25">
      <c r="A168" s="10" t="s">
        <v>7</v>
      </c>
      <c r="B168" s="76">
        <f>1+MAX($B$13:B167)</f>
        <v>39</v>
      </c>
      <c r="C168" s="77" t="s">
        <v>137</v>
      </c>
      <c r="D168" s="77"/>
      <c r="E168" s="77" t="s">
        <v>102</v>
      </c>
      <c r="F168" s="78" t="s">
        <v>138</v>
      </c>
      <c r="G168" s="77" t="s">
        <v>130</v>
      </c>
      <c r="H168" s="82">
        <v>2</v>
      </c>
      <c r="I168" s="82"/>
      <c r="J168" s="82"/>
      <c r="K168" s="83"/>
      <c r="L168" s="84">
        <f>ROUND((ROUND(H168,3))*(ROUND(K168,2)),2)</f>
        <v>0</v>
      </c>
    </row>
    <row r="169" spans="1:12" ht="12.75" customHeight="1" x14ac:dyDescent="0.2">
      <c r="A169" s="10" t="s">
        <v>6</v>
      </c>
      <c r="B169" s="21"/>
      <c r="C169" s="17"/>
      <c r="D169" s="17"/>
      <c r="E169" s="17"/>
      <c r="F169" s="79"/>
      <c r="G169" s="11"/>
      <c r="H169" s="11"/>
      <c r="I169" s="11"/>
      <c r="J169" s="11"/>
      <c r="K169" s="11"/>
      <c r="L169" s="22"/>
    </row>
    <row r="170" spans="1:12" ht="12.75" customHeight="1" x14ac:dyDescent="0.2">
      <c r="A170" s="10" t="s">
        <v>8</v>
      </c>
      <c r="B170" s="21"/>
      <c r="C170" s="17"/>
      <c r="D170" s="17"/>
      <c r="E170" s="17"/>
      <c r="F170" s="80" t="s">
        <v>216</v>
      </c>
      <c r="G170" s="11"/>
      <c r="H170" s="11"/>
      <c r="I170" s="11"/>
      <c r="J170" s="11"/>
      <c r="K170" s="11"/>
      <c r="L170" s="22"/>
    </row>
    <row r="171" spans="1:12" ht="12.75" customHeight="1" thickBot="1" x14ac:dyDescent="0.25">
      <c r="A171" s="10" t="s">
        <v>9</v>
      </c>
      <c r="B171" s="23"/>
      <c r="C171" s="19"/>
      <c r="D171" s="19"/>
      <c r="E171" s="19"/>
      <c r="F171" s="81" t="s">
        <v>86</v>
      </c>
      <c r="G171" s="12"/>
      <c r="H171" s="12"/>
      <c r="I171" s="12"/>
      <c r="J171" s="12"/>
      <c r="K171" s="12"/>
      <c r="L171" s="24"/>
    </row>
    <row r="172" spans="1:12" ht="13.5" customHeight="1" thickBot="1" x14ac:dyDescent="0.25">
      <c r="A172" s="10" t="s">
        <v>7</v>
      </c>
      <c r="B172" s="76">
        <f>1+MAX($B$13:B171)</f>
        <v>40</v>
      </c>
      <c r="C172" s="77" t="s">
        <v>139</v>
      </c>
      <c r="D172" s="77"/>
      <c r="E172" s="77" t="s">
        <v>102</v>
      </c>
      <c r="F172" s="78" t="s">
        <v>140</v>
      </c>
      <c r="G172" s="77" t="s">
        <v>141</v>
      </c>
      <c r="H172" s="82">
        <f>((100*300*48+35*50*645+35*90*480+65*150*93+80*250* 17)*0.0001*20%+2)*1.8*27</f>
        <v>5275.5300000000007</v>
      </c>
      <c r="I172" s="82"/>
      <c r="J172" s="82"/>
      <c r="K172" s="83"/>
      <c r="L172" s="84">
        <f>ROUND((ROUND(H172,3))*(ROUND(K172,2)),2)</f>
        <v>0</v>
      </c>
    </row>
    <row r="173" spans="1:12" ht="12.75" customHeight="1" x14ac:dyDescent="0.2">
      <c r="A173" s="10" t="s">
        <v>6</v>
      </c>
      <c r="B173" s="21"/>
      <c r="C173" s="17"/>
      <c r="D173" s="17"/>
      <c r="E173" s="17"/>
      <c r="F173" s="79"/>
      <c r="G173" s="11"/>
      <c r="H173" s="11"/>
      <c r="I173" s="11"/>
      <c r="J173" s="11"/>
      <c r="K173" s="11"/>
      <c r="L173" s="22"/>
    </row>
    <row r="174" spans="1:12" ht="12.75" customHeight="1" x14ac:dyDescent="0.2">
      <c r="A174" s="10" t="s">
        <v>8</v>
      </c>
      <c r="B174" s="21"/>
      <c r="C174" s="17"/>
      <c r="D174" s="17"/>
      <c r="E174" s="17"/>
      <c r="F174" s="80" t="s">
        <v>218</v>
      </c>
      <c r="G174" s="11"/>
      <c r="H174" s="11"/>
      <c r="I174" s="11"/>
      <c r="J174" s="11"/>
      <c r="K174" s="11"/>
      <c r="L174" s="22"/>
    </row>
    <row r="175" spans="1:12" ht="12.75" customHeight="1" thickBot="1" x14ac:dyDescent="0.25">
      <c r="A175" s="10" t="s">
        <v>9</v>
      </c>
      <c r="B175" s="23"/>
      <c r="C175" s="19"/>
      <c r="D175" s="19"/>
      <c r="E175" s="19"/>
      <c r="F175" s="81" t="s">
        <v>86</v>
      </c>
      <c r="G175" s="12"/>
      <c r="H175" s="12"/>
      <c r="I175" s="12"/>
      <c r="J175" s="12"/>
      <c r="K175" s="12"/>
      <c r="L175" s="24"/>
    </row>
    <row r="176" spans="1:12" ht="13.5" customHeight="1" thickBot="1" x14ac:dyDescent="0.25">
      <c r="A176" s="10" t="s">
        <v>7</v>
      </c>
      <c r="B176" s="76">
        <f>1+MAX($B$13:B175)</f>
        <v>41</v>
      </c>
      <c r="C176" s="77" t="s">
        <v>146</v>
      </c>
      <c r="D176" s="77"/>
      <c r="E176" s="77" t="s">
        <v>102</v>
      </c>
      <c r="F176" s="78" t="s">
        <v>147</v>
      </c>
      <c r="G176" s="77" t="s">
        <v>148</v>
      </c>
      <c r="H176" s="82">
        <f>48+645+480+93+17</f>
        <v>1283</v>
      </c>
      <c r="I176" s="82"/>
      <c r="J176" s="82"/>
      <c r="K176" s="83"/>
      <c r="L176" s="84">
        <f>ROUND((ROUND(H176,3))*(ROUND(K176,2)),2)</f>
        <v>0</v>
      </c>
    </row>
    <row r="177" spans="1:12" ht="12.75" customHeight="1" x14ac:dyDescent="0.2">
      <c r="A177" s="10" t="s">
        <v>6</v>
      </c>
      <c r="B177" s="21"/>
      <c r="C177" s="17"/>
      <c r="D177" s="17"/>
      <c r="E177" s="17"/>
      <c r="F177" s="79"/>
      <c r="G177" s="11"/>
      <c r="H177" s="11"/>
      <c r="I177" s="11"/>
      <c r="J177" s="11"/>
      <c r="K177" s="11"/>
      <c r="L177" s="22"/>
    </row>
    <row r="178" spans="1:12" ht="12.75" customHeight="1" x14ac:dyDescent="0.2">
      <c r="A178" s="10" t="s">
        <v>8</v>
      </c>
      <c r="B178" s="21"/>
      <c r="C178" s="17"/>
      <c r="D178" s="17"/>
      <c r="E178" s="17"/>
      <c r="F178" s="80" t="s">
        <v>219</v>
      </c>
      <c r="G178" s="11"/>
      <c r="H178" s="11"/>
      <c r="I178" s="11"/>
      <c r="J178" s="11"/>
      <c r="K178" s="11"/>
      <c r="L178" s="22"/>
    </row>
    <row r="179" spans="1:12" ht="12.75" customHeight="1" thickBot="1" x14ac:dyDescent="0.25">
      <c r="A179" s="10" t="s">
        <v>9</v>
      </c>
      <c r="B179" s="23"/>
      <c r="C179" s="19"/>
      <c r="D179" s="19"/>
      <c r="E179" s="19"/>
      <c r="F179" s="81" t="s">
        <v>86</v>
      </c>
      <c r="G179" s="12"/>
      <c r="H179" s="12"/>
      <c r="I179" s="12"/>
      <c r="J179" s="12"/>
      <c r="K179" s="12"/>
      <c r="L179" s="24"/>
    </row>
    <row r="180" spans="1:12" ht="13.5" customHeight="1" thickBot="1" x14ac:dyDescent="0.25">
      <c r="A180" s="10" t="s">
        <v>7</v>
      </c>
      <c r="B180" s="76">
        <f>1+MAX($B$13:B179)</f>
        <v>42</v>
      </c>
      <c r="C180" s="77" t="s">
        <v>188</v>
      </c>
      <c r="D180" s="77"/>
      <c r="E180" s="77" t="s">
        <v>102</v>
      </c>
      <c r="F180" s="78" t="s">
        <v>189</v>
      </c>
      <c r="G180" s="77" t="s">
        <v>110</v>
      </c>
      <c r="H180" s="82">
        <v>625</v>
      </c>
      <c r="I180" s="82"/>
      <c r="J180" s="82"/>
      <c r="K180" s="83"/>
      <c r="L180" s="84">
        <f>ROUND((ROUND(H180,3))*(ROUND(K180,2)),2)</f>
        <v>0</v>
      </c>
    </row>
    <row r="181" spans="1:12" ht="12.75" customHeight="1" x14ac:dyDescent="0.2">
      <c r="A181" s="10" t="s">
        <v>6</v>
      </c>
      <c r="B181" s="21"/>
      <c r="C181" s="17"/>
      <c r="D181" s="17"/>
      <c r="E181" s="17"/>
      <c r="F181" s="79" t="s">
        <v>220</v>
      </c>
      <c r="G181" s="11"/>
      <c r="H181" s="11"/>
      <c r="I181" s="11"/>
      <c r="J181" s="11"/>
      <c r="K181" s="11"/>
      <c r="L181" s="22"/>
    </row>
    <row r="182" spans="1:12" ht="12.75" customHeight="1" x14ac:dyDescent="0.2">
      <c r="A182" s="10" t="s">
        <v>8</v>
      </c>
      <c r="B182" s="21"/>
      <c r="C182" s="17"/>
      <c r="D182" s="17"/>
      <c r="E182" s="17"/>
      <c r="F182" s="80" t="s">
        <v>215</v>
      </c>
      <c r="G182" s="11"/>
      <c r="H182" s="11"/>
      <c r="I182" s="11"/>
      <c r="J182" s="11"/>
      <c r="K182" s="11"/>
      <c r="L182" s="22"/>
    </row>
    <row r="183" spans="1:12" ht="12.75" customHeight="1" thickBot="1" x14ac:dyDescent="0.25">
      <c r="A183" s="10" t="s">
        <v>9</v>
      </c>
      <c r="B183" s="23"/>
      <c r="C183" s="19"/>
      <c r="D183" s="19"/>
      <c r="E183" s="19"/>
      <c r="F183" s="81" t="s">
        <v>86</v>
      </c>
      <c r="G183" s="12"/>
      <c r="H183" s="12"/>
      <c r="I183" s="12"/>
      <c r="J183" s="12"/>
      <c r="K183" s="12"/>
      <c r="L183" s="24"/>
    </row>
    <row r="184" spans="1:12" ht="13.5" customHeight="1" thickBot="1" x14ac:dyDescent="0.25">
      <c r="A184" s="10" t="s">
        <v>7</v>
      </c>
      <c r="B184" s="76">
        <f>1+MAX($B$13:B183)</f>
        <v>43</v>
      </c>
      <c r="C184" s="77" t="s">
        <v>224</v>
      </c>
      <c r="D184" s="77"/>
      <c r="E184" s="77" t="s">
        <v>102</v>
      </c>
      <c r="F184" s="78" t="s">
        <v>225</v>
      </c>
      <c r="G184" s="77" t="s">
        <v>110</v>
      </c>
      <c r="H184" s="82">
        <v>561</v>
      </c>
      <c r="I184" s="82"/>
      <c r="J184" s="82"/>
      <c r="K184" s="83"/>
      <c r="L184" s="84">
        <f>ROUND((ROUND(H184,3))*(ROUND(K184,2)),2)</f>
        <v>0</v>
      </c>
    </row>
    <row r="185" spans="1:12" ht="12.75" customHeight="1" x14ac:dyDescent="0.2">
      <c r="A185" s="10" t="s">
        <v>6</v>
      </c>
      <c r="B185" s="21"/>
      <c r="C185" s="17"/>
      <c r="D185" s="17"/>
      <c r="E185" s="17"/>
      <c r="F185" s="79"/>
      <c r="G185" s="11"/>
      <c r="H185" s="11"/>
      <c r="I185" s="11"/>
      <c r="J185" s="11"/>
      <c r="K185" s="11"/>
      <c r="L185" s="22"/>
    </row>
    <row r="186" spans="1:12" ht="12.75" customHeight="1" x14ac:dyDescent="0.2">
      <c r="A186" s="10" t="s">
        <v>8</v>
      </c>
      <c r="B186" s="21"/>
      <c r="C186" s="17"/>
      <c r="D186" s="17"/>
      <c r="E186" s="17"/>
      <c r="F186" s="80" t="s">
        <v>215</v>
      </c>
      <c r="G186" s="11"/>
      <c r="H186" s="11"/>
      <c r="I186" s="11"/>
      <c r="J186" s="11"/>
      <c r="K186" s="11"/>
      <c r="L186" s="22"/>
    </row>
    <row r="187" spans="1:12" ht="12.75" customHeight="1" thickBot="1" x14ac:dyDescent="0.25">
      <c r="A187" s="10" t="s">
        <v>9</v>
      </c>
      <c r="B187" s="23"/>
      <c r="C187" s="19"/>
      <c r="D187" s="19"/>
      <c r="E187" s="19"/>
      <c r="F187" s="81" t="s">
        <v>86</v>
      </c>
      <c r="G187" s="12"/>
      <c r="H187" s="12"/>
      <c r="I187" s="12"/>
      <c r="J187" s="12"/>
      <c r="K187" s="12"/>
      <c r="L187" s="24"/>
    </row>
    <row r="188" spans="1:12" ht="13.5" customHeight="1" thickBot="1" x14ac:dyDescent="0.25">
      <c r="A188" s="10" t="s">
        <v>7</v>
      </c>
      <c r="B188" s="76">
        <f>1+MAX($B$13:B187)</f>
        <v>44</v>
      </c>
      <c r="C188" s="77" t="s">
        <v>226</v>
      </c>
      <c r="D188" s="77"/>
      <c r="E188" s="77" t="s">
        <v>102</v>
      </c>
      <c r="F188" s="78" t="s">
        <v>227</v>
      </c>
      <c r="G188" s="77" t="s">
        <v>130</v>
      </c>
      <c r="H188" s="82">
        <v>35.343000000000004</v>
      </c>
      <c r="I188" s="82"/>
      <c r="J188" s="82"/>
      <c r="K188" s="83"/>
      <c r="L188" s="84">
        <f>ROUND((ROUND(H188,3))*(ROUND(K188,2)),2)</f>
        <v>0</v>
      </c>
    </row>
    <row r="189" spans="1:12" ht="12.75" customHeight="1" x14ac:dyDescent="0.2">
      <c r="A189" s="10" t="s">
        <v>6</v>
      </c>
      <c r="B189" s="21"/>
      <c r="C189" s="17"/>
      <c r="D189" s="17"/>
      <c r="E189" s="17"/>
      <c r="F189" s="79" t="s">
        <v>228</v>
      </c>
      <c r="G189" s="11"/>
      <c r="H189" s="11"/>
      <c r="I189" s="11"/>
      <c r="J189" s="11"/>
      <c r="K189" s="11"/>
      <c r="L189" s="22"/>
    </row>
    <row r="190" spans="1:12" ht="12.75" customHeight="1" x14ac:dyDescent="0.2">
      <c r="A190" s="10" t="s">
        <v>8</v>
      </c>
      <c r="B190" s="21"/>
      <c r="C190" s="17"/>
      <c r="D190" s="17"/>
      <c r="E190" s="17"/>
      <c r="F190" s="80" t="s">
        <v>215</v>
      </c>
      <c r="G190" s="11"/>
      <c r="H190" s="11"/>
      <c r="I190" s="11"/>
      <c r="J190" s="11"/>
      <c r="K190" s="11"/>
      <c r="L190" s="22"/>
    </row>
    <row r="191" spans="1:12" ht="12.75" customHeight="1" thickBot="1" x14ac:dyDescent="0.25">
      <c r="A191" s="10" t="s">
        <v>9</v>
      </c>
      <c r="B191" s="23"/>
      <c r="C191" s="19"/>
      <c r="D191" s="19"/>
      <c r="E191" s="19"/>
      <c r="F191" s="81" t="s">
        <v>86</v>
      </c>
      <c r="G191" s="12"/>
      <c r="H191" s="12"/>
      <c r="I191" s="12"/>
      <c r="J191" s="12"/>
      <c r="K191" s="12"/>
      <c r="L191" s="24"/>
    </row>
    <row r="192" spans="1:12" ht="13.5" customHeight="1" thickBot="1" x14ac:dyDescent="0.25">
      <c r="A192" s="10" t="s">
        <v>7</v>
      </c>
      <c r="B192" s="76">
        <f>1+MAX($B$13:B191)</f>
        <v>45</v>
      </c>
      <c r="C192" s="77" t="s">
        <v>233</v>
      </c>
      <c r="D192" s="77"/>
      <c r="E192" s="77" t="s">
        <v>102</v>
      </c>
      <c r="F192" s="78" t="s">
        <v>234</v>
      </c>
      <c r="G192" s="77" t="s">
        <v>148</v>
      </c>
      <c r="H192" s="82">
        <f>315*0.35</f>
        <v>110.25</v>
      </c>
      <c r="I192" s="82"/>
      <c r="J192" s="82"/>
      <c r="K192" s="83"/>
      <c r="L192" s="84">
        <f>ROUND((ROUND(H192,3))*(ROUND(K192,2)),2)</f>
        <v>0</v>
      </c>
    </row>
    <row r="193" spans="1:12" ht="12.75" customHeight="1" x14ac:dyDescent="0.2">
      <c r="A193" s="10" t="s">
        <v>6</v>
      </c>
      <c r="B193" s="21"/>
      <c r="C193" s="17"/>
      <c r="D193" s="17"/>
      <c r="E193" s="17"/>
      <c r="F193" s="79"/>
      <c r="G193" s="11"/>
      <c r="H193" s="11"/>
      <c r="I193" s="11"/>
      <c r="J193" s="11"/>
      <c r="K193" s="11"/>
      <c r="L193" s="22"/>
    </row>
    <row r="194" spans="1:12" ht="12.75" customHeight="1" x14ac:dyDescent="0.2">
      <c r="A194" s="10" t="s">
        <v>8</v>
      </c>
      <c r="B194" s="21"/>
      <c r="C194" s="17"/>
      <c r="D194" s="17"/>
      <c r="E194" s="17"/>
      <c r="F194" s="80" t="s">
        <v>235</v>
      </c>
      <c r="G194" s="11"/>
      <c r="H194" s="11"/>
      <c r="I194" s="11"/>
      <c r="J194" s="11"/>
      <c r="K194" s="11"/>
      <c r="L194" s="22"/>
    </row>
    <row r="195" spans="1:12" ht="12.75" customHeight="1" thickBot="1" x14ac:dyDescent="0.25">
      <c r="A195" s="10" t="s">
        <v>9</v>
      </c>
      <c r="B195" s="23"/>
      <c r="C195" s="19"/>
      <c r="D195" s="19"/>
      <c r="E195" s="19"/>
      <c r="F195" s="81" t="s">
        <v>86</v>
      </c>
      <c r="G195" s="12"/>
      <c r="H195" s="12"/>
      <c r="I195" s="12"/>
      <c r="J195" s="12"/>
      <c r="K195" s="12"/>
      <c r="L195" s="24"/>
    </row>
    <row r="196" spans="1:12" ht="13.5" customHeight="1" thickBot="1" x14ac:dyDescent="0.25">
      <c r="A196" s="10" t="s">
        <v>7</v>
      </c>
      <c r="B196" s="76">
        <f>1+MAX($B$13:B195)</f>
        <v>46</v>
      </c>
      <c r="C196" s="77" t="s">
        <v>236</v>
      </c>
      <c r="D196" s="77"/>
      <c r="E196" s="77" t="s">
        <v>102</v>
      </c>
      <c r="F196" s="78" t="s">
        <v>237</v>
      </c>
      <c r="G196" s="77" t="s">
        <v>148</v>
      </c>
      <c r="H196" s="82">
        <f>315*0.35</f>
        <v>110.25</v>
      </c>
      <c r="I196" s="82"/>
      <c r="J196" s="82"/>
      <c r="K196" s="83"/>
      <c r="L196" s="84">
        <f>ROUND((ROUND(H196,3))*(ROUND(K196,2)),2)</f>
        <v>0</v>
      </c>
    </row>
    <row r="197" spans="1:12" ht="12.75" customHeight="1" x14ac:dyDescent="0.2">
      <c r="A197" s="10" t="s">
        <v>6</v>
      </c>
      <c r="B197" s="21"/>
      <c r="C197" s="17"/>
      <c r="D197" s="17"/>
      <c r="E197" s="17"/>
      <c r="F197" s="80"/>
      <c r="G197" s="11"/>
      <c r="H197" s="11"/>
      <c r="I197" s="11"/>
      <c r="J197" s="11"/>
      <c r="K197" s="11"/>
      <c r="L197" s="22"/>
    </row>
    <row r="198" spans="1:12" ht="12.75" customHeight="1" x14ac:dyDescent="0.2">
      <c r="A198" s="10" t="s">
        <v>8</v>
      </c>
      <c r="B198" s="21"/>
      <c r="C198" s="17"/>
      <c r="D198" s="17"/>
      <c r="E198" s="17"/>
      <c r="F198" s="80" t="s">
        <v>235</v>
      </c>
      <c r="G198" s="11"/>
      <c r="H198" s="11"/>
      <c r="I198" s="11"/>
      <c r="J198" s="11"/>
      <c r="K198" s="11"/>
      <c r="L198" s="22"/>
    </row>
    <row r="199" spans="1:12" ht="12.75" customHeight="1" thickBot="1" x14ac:dyDescent="0.25">
      <c r="A199" s="10" t="s">
        <v>9</v>
      </c>
      <c r="B199" s="23"/>
      <c r="C199" s="19"/>
      <c r="D199" s="19"/>
      <c r="E199" s="19"/>
      <c r="F199" s="81" t="s">
        <v>86</v>
      </c>
      <c r="G199" s="12"/>
      <c r="H199" s="12"/>
      <c r="I199" s="12"/>
      <c r="J199" s="12"/>
      <c r="K199" s="12"/>
      <c r="L199" s="24"/>
    </row>
    <row r="200" spans="1:12" ht="27" customHeight="1" thickBot="1" x14ac:dyDescent="0.25">
      <c r="A200" s="10" t="s">
        <v>7</v>
      </c>
      <c r="B200" s="76">
        <f>1+MAX($B$13:B199)</f>
        <v>47</v>
      </c>
      <c r="C200" s="77" t="s">
        <v>190</v>
      </c>
      <c r="D200" s="77"/>
      <c r="E200" s="77" t="s">
        <v>102</v>
      </c>
      <c r="F200" s="78" t="s">
        <v>191</v>
      </c>
      <c r="G200" s="77" t="s">
        <v>103</v>
      </c>
      <c r="H200" s="82">
        <v>10</v>
      </c>
      <c r="I200" s="82"/>
      <c r="J200" s="82"/>
      <c r="K200" s="83"/>
      <c r="L200" s="84">
        <f>ROUND((ROUND(H200,3))*(ROUND(K200,2)),2)</f>
        <v>0</v>
      </c>
    </row>
    <row r="201" spans="1:12" ht="12.75" customHeight="1" x14ac:dyDescent="0.2">
      <c r="A201" s="10" t="s">
        <v>6</v>
      </c>
      <c r="B201" s="21"/>
      <c r="C201" s="17"/>
      <c r="D201" s="17"/>
      <c r="E201" s="17"/>
      <c r="F201" s="79"/>
      <c r="G201" s="11"/>
      <c r="H201" s="11"/>
      <c r="I201" s="11"/>
      <c r="J201" s="11"/>
      <c r="K201" s="11"/>
      <c r="L201" s="22"/>
    </row>
    <row r="202" spans="1:12" ht="12.75" customHeight="1" x14ac:dyDescent="0.2">
      <c r="A202" s="10" t="s">
        <v>8</v>
      </c>
      <c r="B202" s="21"/>
      <c r="C202" s="17"/>
      <c r="D202" s="17"/>
      <c r="E202" s="17"/>
      <c r="F202" s="80"/>
      <c r="G202" s="11"/>
      <c r="H202" s="11"/>
      <c r="I202" s="11"/>
      <c r="J202" s="11"/>
      <c r="K202" s="11"/>
      <c r="L202" s="22"/>
    </row>
    <row r="203" spans="1:12" ht="12.75" customHeight="1" thickBot="1" x14ac:dyDescent="0.25">
      <c r="A203" s="10" t="s">
        <v>9</v>
      </c>
      <c r="B203" s="23"/>
      <c r="C203" s="19"/>
      <c r="D203" s="19"/>
      <c r="E203" s="19"/>
      <c r="F203" s="81" t="s">
        <v>86</v>
      </c>
      <c r="G203" s="12"/>
      <c r="H203" s="12"/>
      <c r="I203" s="12"/>
      <c r="J203" s="12"/>
      <c r="K203" s="12"/>
      <c r="L203" s="24"/>
    </row>
    <row r="204" spans="1:12" ht="13.5" thickBot="1" x14ac:dyDescent="0.25">
      <c r="A204" s="101" t="s">
        <v>32</v>
      </c>
      <c r="B204" s="102" t="s">
        <v>104</v>
      </c>
      <c r="C204" s="97" t="s">
        <v>105</v>
      </c>
      <c r="D204" s="97"/>
      <c r="E204" s="97"/>
      <c r="F204" s="97" t="s">
        <v>10</v>
      </c>
      <c r="G204" s="99"/>
      <c r="H204" s="99"/>
      <c r="I204" s="99"/>
      <c r="J204" s="99"/>
      <c r="K204" s="99"/>
      <c r="L204" s="100">
        <f>SUM(L148:L203)</f>
        <v>0</v>
      </c>
    </row>
    <row r="205" spans="1:12" ht="19.5" customHeight="1" thickBot="1" x14ac:dyDescent="0.25">
      <c r="A205" s="13" t="s">
        <v>32</v>
      </c>
      <c r="B205" s="90" t="s">
        <v>21</v>
      </c>
      <c r="C205" s="75" t="s">
        <v>238</v>
      </c>
      <c r="D205" s="92"/>
      <c r="E205" s="92"/>
      <c r="F205" s="91" t="s">
        <v>142</v>
      </c>
      <c r="G205" s="93"/>
      <c r="H205" s="93"/>
      <c r="I205" s="93"/>
      <c r="J205" s="93"/>
      <c r="K205" s="93"/>
      <c r="L205" s="94"/>
    </row>
    <row r="206" spans="1:12" ht="25.5" customHeight="1" thickBot="1" x14ac:dyDescent="0.25">
      <c r="A206" s="10" t="s">
        <v>7</v>
      </c>
      <c r="B206" s="76">
        <f>1+MAX($B$13:B205)</f>
        <v>48</v>
      </c>
      <c r="C206" s="77" t="s">
        <v>186</v>
      </c>
      <c r="D206" s="77"/>
      <c r="E206" s="77" t="s">
        <v>102</v>
      </c>
      <c r="F206" s="78" t="s">
        <v>187</v>
      </c>
      <c r="G206" s="77" t="s">
        <v>143</v>
      </c>
      <c r="H206" s="82">
        <f>((100*300*48+35*50*645+35*90*480+65*150*93+80*250* 17)*0.0001*20%+2)*1.8</f>
        <v>195.39000000000001</v>
      </c>
      <c r="I206" s="82"/>
      <c r="J206" s="82"/>
      <c r="K206" s="83"/>
      <c r="L206" s="84">
        <f>ROUND((ROUND(H206,3))*(ROUND(K206,2)),2)</f>
        <v>0</v>
      </c>
    </row>
    <row r="207" spans="1:12" ht="12.75" customHeight="1" x14ac:dyDescent="0.2">
      <c r="A207" s="10" t="s">
        <v>6</v>
      </c>
      <c r="B207" s="21"/>
      <c r="C207" s="17"/>
      <c r="D207" s="17"/>
      <c r="E207" s="17"/>
      <c r="F207" s="79"/>
      <c r="G207" s="11"/>
      <c r="H207" s="11"/>
      <c r="I207" s="11"/>
      <c r="J207" s="11"/>
      <c r="K207" s="11"/>
      <c r="L207" s="22"/>
    </row>
    <row r="208" spans="1:12" ht="12.75" customHeight="1" x14ac:dyDescent="0.2">
      <c r="A208" s="10" t="s">
        <v>8</v>
      </c>
      <c r="B208" s="21"/>
      <c r="C208" s="17"/>
      <c r="D208" s="17"/>
      <c r="E208" s="17"/>
      <c r="F208" s="80" t="s">
        <v>221</v>
      </c>
      <c r="G208" s="11"/>
      <c r="H208" s="11"/>
      <c r="I208" s="11"/>
      <c r="J208" s="11"/>
      <c r="K208" s="11"/>
      <c r="L208" s="22"/>
    </row>
    <row r="209" spans="1:12" ht="12.75" customHeight="1" thickBot="1" x14ac:dyDescent="0.25">
      <c r="A209" s="10" t="s">
        <v>9</v>
      </c>
      <c r="B209" s="23"/>
      <c r="C209" s="19"/>
      <c r="D209" s="19"/>
      <c r="E209" s="19"/>
      <c r="F209" s="81" t="s">
        <v>86</v>
      </c>
      <c r="G209" s="12"/>
      <c r="H209" s="12"/>
      <c r="I209" s="12"/>
      <c r="J209" s="12"/>
      <c r="K209" s="12"/>
      <c r="L209" s="24"/>
    </row>
    <row r="210" spans="1:12" ht="13.5" thickBot="1" x14ac:dyDescent="0.25">
      <c r="A210" s="101"/>
      <c r="B210" s="102" t="s">
        <v>104</v>
      </c>
      <c r="C210" s="97" t="s">
        <v>105</v>
      </c>
      <c r="D210" s="97"/>
      <c r="E210" s="97"/>
      <c r="F210" s="97" t="s">
        <v>142</v>
      </c>
      <c r="G210" s="99"/>
      <c r="H210" s="99"/>
      <c r="I210" s="99"/>
      <c r="J210" s="99"/>
      <c r="K210" s="99"/>
      <c r="L210" s="100">
        <f>SUM(L206:L209)</f>
        <v>0</v>
      </c>
    </row>
    <row r="1182" spans="2:12" ht="12" thickBot="1" x14ac:dyDescent="0.25">
      <c r="J1182" s="87"/>
      <c r="K1182" s="87"/>
      <c r="L1182" s="87"/>
    </row>
    <row r="1183" spans="2:12" ht="12.75" thickTop="1" thickBot="1" x14ac:dyDescent="0.25">
      <c r="B1183" s="86"/>
      <c r="C1183" s="86"/>
      <c r="D1183" s="86"/>
      <c r="E1183" s="86"/>
      <c r="F1183" s="86"/>
      <c r="G1183" s="87"/>
      <c r="H1183" s="87"/>
      <c r="I1183" s="87"/>
    </row>
    <row r="1184" spans="2:12" ht="12" thickTop="1" x14ac:dyDescent="0.2"/>
  </sheetData>
  <sheetProtection formatCells="0" formatColumns="0" formatRows="0" insertColumns="0" insertRows="0" deleteColumns="0" deleteRows="0" sort="0" autoFilter="0"/>
  <autoFilter ref="A12:L21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2">
    <dataValidation allowBlank="1" showInputMessage="1" showErrorMessage="1" promptTitle="Výkaz výměr:" prompt="způsob stanovení množství položky, nebo odkaz na příslušnou přílohu dokumentace." sqref="F174 F208 F178 F170 F166 F162 F158 F150 F124 F120 F116 F112 F144 F36 F60 F64 F44 F88 F20 F32 F24 F40 F48 F56 F68 F92 F84 F108 F104 F96 F28 F52 F72 F76 F80 F182 F202 F100 F128 F136 F132 F140 F186 F190 F154 F194 F197:F19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73 F207 F177 F169 F165 F161 F157 F149 F123 F119 F115 F111 F35 F39 F59 F63 F67 F95 F19 F31 F23 F43 F47 F55 F71 F91 F87 F107 F103 F99 F27 F51 F75 F79 F83 F181 F201 F127 F131 F135 F143 F139 F185 F189 F153 F193"/>
    <dataValidation allowBlank="1" showInputMessage="1" showErrorMessage="1" promptTitle="Název položky" prompt="Přesný název položky dle cenové soustavy, nebo vlastní název v případě položky mimo cenovou soustavu." sqref="F172 F206 F176 F168 F164 F160 F156 F148 F122 F118 F114 F110 F34 F38 F58 F62 F66 F94 F18 F30 F22 F42 F46 F54 F70 F90 F86 F106 F102 F98 F26 F50 F74 F78 F82 F180 F200 F126 F130 F134 F142 F138 F184 F188 F152 F192 F196"/>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41" min="1" max="11" man="1"/>
    <brk id="89" min="1" max="11" man="1"/>
    <brk id="133" min="1" max="11" man="1"/>
    <brk id="179" min="1" max="11" man="1"/>
    <brk id="912"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99</v>
      </c>
      <c r="B6" s="31" t="s">
        <v>91</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87</v>
      </c>
    </row>
    <row r="2" spans="1:9" x14ac:dyDescent="0.25">
      <c r="A2" s="73">
        <v>43013</v>
      </c>
      <c r="B2" t="s">
        <v>88</v>
      </c>
    </row>
    <row r="3" spans="1:9" x14ac:dyDescent="0.25">
      <c r="B3" t="s">
        <v>89</v>
      </c>
    </row>
    <row r="4" spans="1:9" x14ac:dyDescent="0.25">
      <c r="B4" t="s">
        <v>90</v>
      </c>
    </row>
    <row r="5" spans="1:9" x14ac:dyDescent="0.25">
      <c r="B5" t="s">
        <v>92</v>
      </c>
    </row>
    <row r="6" spans="1:9" x14ac:dyDescent="0.25">
      <c r="B6" t="s">
        <v>93</v>
      </c>
    </row>
    <row r="7" spans="1:9" x14ac:dyDescent="0.25">
      <c r="B7" t="s">
        <v>94</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10-64-01</vt:lpstr>
      <vt:lpstr>Kategorie monitoringu</vt:lpstr>
      <vt:lpstr>hide</vt:lpstr>
      <vt:lpstr>změny</vt:lpstr>
      <vt:lpstr>'SO 10-64-01'!Názvy_tisku</vt:lpstr>
      <vt:lpstr>'SO 10-64-01'!Oblast_tisku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2018-11-05T13:28:48Z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